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tandi\Dropbox\base_einar\projects\kodi\kodiak_excel\official_demodocs\companie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/>
  <c r="I7" i="1"/>
  <c r="I8" i="1"/>
  <c r="H7" i="1"/>
  <c r="H8" i="1"/>
  <c r="K8" i="1"/>
  <c r="K7" i="1"/>
  <c r="J8" i="1"/>
  <c r="J7" i="1"/>
  <c r="N7" i="1" l="1"/>
  <c r="N8" i="1"/>
  <c r="D8" i="1"/>
  <c r="C8" i="1"/>
  <c r="D7" i="1"/>
  <c r="C7" i="1" l="1"/>
  <c r="B7" i="1"/>
  <c r="E7" i="1" l="1"/>
  <c r="G7" i="1" s="1"/>
  <c r="E8" i="1"/>
  <c r="G8" i="1" s="1"/>
  <c r="M8" i="1" s="1"/>
  <c r="F7" i="1"/>
  <c r="F8" i="1"/>
  <c r="L8" i="1" l="1"/>
  <c r="M7" i="1"/>
  <c r="L7" i="1"/>
  <c r="P7" i="1"/>
  <c r="P8" i="1"/>
</calcChain>
</file>

<file path=xl/sharedStrings.xml><?xml version="1.0" encoding="utf-8"?>
<sst xmlns="http://schemas.openxmlformats.org/spreadsheetml/2006/main" count="24" uniqueCount="24">
  <si>
    <t>Symbol</t>
  </si>
  <si>
    <t>Stock Price</t>
  </si>
  <si>
    <t>Issued Shares</t>
  </si>
  <si>
    <t>Own Shares</t>
  </si>
  <si>
    <t>12M Change</t>
  </si>
  <si>
    <t>Market Cap ISK</t>
  </si>
  <si>
    <t>EBITDA TTM</t>
  </si>
  <si>
    <t>Equity</t>
  </si>
  <si>
    <t>Earnings TTM</t>
  </si>
  <si>
    <t>Total Assets</t>
  </si>
  <si>
    <t>P/B</t>
  </si>
  <si>
    <t>P/E</t>
  </si>
  <si>
    <t>Equity Ratio</t>
  </si>
  <si>
    <t>Equity 1 year ago</t>
  </si>
  <si>
    <t>ROE</t>
  </si>
  <si>
    <t>VOICE</t>
  </si>
  <si>
    <t>SIMINN</t>
  </si>
  <si>
    <t>Fiscal Year</t>
  </si>
  <si>
    <t>Period</t>
  </si>
  <si>
    <t>6M</t>
  </si>
  <si>
    <t>Divide by</t>
  </si>
  <si>
    <t xml:space="preserve">           KODIAK Excel</t>
  </si>
  <si>
    <t>Shares</t>
  </si>
  <si>
    <t>Try changing the price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</si>
</sst>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9" fontId="3" fillId="3" borderId="0" xfId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9" fontId="3" fillId="2" borderId="0" xfId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4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/>
    <xf numFmtId="0" fontId="5" fillId="0" borderId="0" xfId="0" applyFont="1" applyAlignment="1">
      <alignment vertical="center"/>
    </xf>
    <xf numFmtId="164" fontId="3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Sheet1!$M$6</c:f>
              <c:strCache>
                <c:ptCount val="1"/>
                <c:pt idx="0">
                  <c:v>P/E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Sheet1!$A$7:$A$8</c:f>
              <c:strCache>
                <c:ptCount val="2"/>
                <c:pt idx="0">
                  <c:v>VOICE</c:v>
                </c:pt>
                <c:pt idx="1">
                  <c:v>SIMINN</c:v>
                </c:pt>
              </c:strCache>
            </c:strRef>
          </c:cat>
          <c:val>
            <c:numRef>
              <c:f>Sheet1!$M$7:$M$8</c:f>
              <c:numCache>
                <c:formatCode>#,##0.00</c:formatCode>
                <c:ptCount val="2"/>
                <c:pt idx="0">
                  <c:v>12.644324854743392</c:v>
                </c:pt>
                <c:pt idx="1">
                  <c:v>9.8541858131646745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660624"/>
        <c:axId val="606661800"/>
      </c:barChart>
      <c:catAx>
        <c:axId val="60666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6661800"/>
        <c:crosses val="autoZero"/>
        <c:auto val="1"/>
        <c:lblAlgn val="ctr"/>
        <c:lblOffset val="100"/>
        <c:noMultiLvlLbl val="0"/>
      </c:catAx>
      <c:valAx>
        <c:axId val="60666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666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38029</xdr:colOff>
      <xdr:row>0</xdr:row>
      <xdr:rowOff>628580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561904" cy="561905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9</xdr:row>
      <xdr:rowOff>23812</xdr:rowOff>
    </xdr:from>
    <xdr:to>
      <xdr:col>6</xdr:col>
      <xdr:colOff>219075</xdr:colOff>
      <xdr:row>18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workbookViewId="0">
      <selection activeCell="B7" sqref="B7"/>
    </sheetView>
  </sheetViews>
  <sheetFormatPr defaultRowHeight="15" outlineLevelCol="1" x14ac:dyDescent="0.25"/>
  <cols>
    <col min="2" max="2" width="9.7109375" customWidth="1"/>
    <col min="3" max="3" width="10.5703125" hidden="1" customWidth="1" outlineLevel="1"/>
    <col min="4" max="4" width="9.42578125" hidden="1" customWidth="1" outlineLevel="1"/>
    <col min="5" max="5" width="10.85546875" hidden="1" customWidth="1" outlineLevel="1"/>
    <col min="6" max="6" width="12.140625" customWidth="1" collapsed="1"/>
    <col min="7" max="7" width="13" customWidth="1"/>
    <col min="8" max="8" width="10.5703125" customWidth="1"/>
    <col min="9" max="9" width="11.85546875" customWidth="1"/>
    <col min="10" max="10" width="8.7109375" hidden="1" customWidth="1" outlineLevel="1"/>
    <col min="11" max="11" width="9.85546875" hidden="1" customWidth="1" outlineLevel="1"/>
    <col min="12" max="12" width="5.42578125" customWidth="1" collapsed="1"/>
    <col min="13" max="13" width="5.42578125" customWidth="1"/>
    <col min="14" max="14" width="9.5703125" bestFit="1" customWidth="1"/>
    <col min="15" max="15" width="13.42578125" hidden="1" customWidth="1" outlineLevel="1"/>
    <col min="16" max="16" width="5.42578125" customWidth="1" collapsed="1"/>
  </cols>
  <sheetData>
    <row r="1" spans="1:16" ht="55.5" customHeight="1" x14ac:dyDescent="0.25">
      <c r="A1" s="15" t="s">
        <v>21</v>
      </c>
    </row>
    <row r="2" spans="1:16" x14ac:dyDescent="0.25">
      <c r="F2" s="11" t="s">
        <v>17</v>
      </c>
      <c r="G2" s="12">
        <v>2015</v>
      </c>
    </row>
    <row r="3" spans="1:16" x14ac:dyDescent="0.25">
      <c r="F3" s="11" t="s">
        <v>18</v>
      </c>
      <c r="G3" s="13" t="s">
        <v>19</v>
      </c>
    </row>
    <row r="4" spans="1:16" x14ac:dyDescent="0.25">
      <c r="F4" s="11" t="s">
        <v>20</v>
      </c>
      <c r="G4" s="14">
        <v>1000000</v>
      </c>
    </row>
    <row r="6" spans="1:16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22</v>
      </c>
      <c r="F6" s="2" t="s">
        <v>4</v>
      </c>
      <c r="G6" s="2" t="s">
        <v>5</v>
      </c>
      <c r="H6" s="2" t="s">
        <v>6</v>
      </c>
      <c r="I6" s="2" t="s">
        <v>8</v>
      </c>
      <c r="J6" s="2" t="s">
        <v>7</v>
      </c>
      <c r="K6" s="2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</row>
    <row r="7" spans="1:16" x14ac:dyDescent="0.25">
      <c r="A7" s="4" t="s">
        <v>15</v>
      </c>
      <c r="B7" s="5">
        <f>IFERROR(_xll.LastPrice(A7),"-")</f>
        <v>49.1</v>
      </c>
      <c r="C7" s="6">
        <f>IFERROR(_xll.TotalIssue(A7)/$G$4,"-")</f>
        <v>336.13888900000001</v>
      </c>
      <c r="D7" s="6">
        <f>IFERROR(_xll.OwnShares(A7)/G4,"-")</f>
        <v>4.9657369999999998</v>
      </c>
      <c r="E7" s="6">
        <f>IFERROR(C7-D7,"-")</f>
        <v>331.17315200000002</v>
      </c>
      <c r="F7" s="7">
        <f>IFERROR(B7/(B7-_xll.NetChange12Months(A7))-1,"-")</f>
        <v>0.46130952380952372</v>
      </c>
      <c r="G7" s="6">
        <f>IFERROR(E7*B7,"-")</f>
        <v>16260.601763200002</v>
      </c>
      <c r="H7" s="6">
        <f>IFERROR((_xll.KeyLookup($A7,$G$2,$G$3,"EBITDA")+_xll.KeyLookup($A7,2014,"2H","EBITDA"))/$G$4,"-")</f>
        <v>3282</v>
      </c>
      <c r="I7" s="6">
        <f>IFERROR((_xll.KeyLookup($A7,$G$2,$G$3,"Earnings")+_xll.KeyLookup($A7,2014,"2H","Earnings"))/$G$4,"-")</f>
        <v>1286</v>
      </c>
      <c r="J7" s="6">
        <f>_xll.Equity($A7,$G$2,$G$3)/$G$4</f>
        <v>8764</v>
      </c>
      <c r="K7" s="6">
        <f>IFERROR(_xll.TotalAssets($A7,$G$2,$G$3)/$G$4,"-")</f>
        <v>15310</v>
      </c>
      <c r="L7" s="8">
        <f>IFERROR(G7/J7,"-")</f>
        <v>1.8553858698311276</v>
      </c>
      <c r="M7" s="8">
        <f>IFERROR(G7/I7,"-")</f>
        <v>12.644324854743392</v>
      </c>
      <c r="N7" s="9">
        <f>IFERROR(J7/K7,"-")</f>
        <v>0.57243631613324619</v>
      </c>
      <c r="O7" s="10">
        <f>_xll.Equity($A7,$G$2-1,$G$3)/G4</f>
        <v>7907</v>
      </c>
      <c r="P7" s="9">
        <f>IFERROR(I7/O7,"-")</f>
        <v>0.16264069811559378</v>
      </c>
    </row>
    <row r="8" spans="1:16" x14ac:dyDescent="0.25">
      <c r="A8" s="4" t="s">
        <v>16</v>
      </c>
      <c r="B8" s="16">
        <v>3.33</v>
      </c>
      <c r="C8" s="6">
        <f>9650000000/G4</f>
        <v>9650</v>
      </c>
      <c r="D8" s="6">
        <f>19/G4</f>
        <v>1.9000000000000001E-5</v>
      </c>
      <c r="E8" s="6">
        <f>IFERROR(C8-D8,"-")</f>
        <v>9649.9999810000008</v>
      </c>
      <c r="F8" s="7" t="str">
        <f>IFERROR(B8/(B8-_xll.NetChange12Months(A8))-1,"-")</f>
        <v>-</v>
      </c>
      <c r="G8" s="6">
        <f>IFERROR(E8*B8,"-")</f>
        <v>32134.499936730004</v>
      </c>
      <c r="H8" s="6">
        <f>IFERROR((_xll.KeyLookup($A8,$G$2,$G$3,"EBITDA")+_xll.KeyLookup($A8,2014,"2H","EBITDA"))/$G$4,"-")</f>
        <v>8338</v>
      </c>
      <c r="I8" s="6">
        <f>IFERROR((_xll.KeyLookup($A8,$G$2,$G$3,"Earnings")+_xll.KeyLookup($A8,2014,"2H","Earnings"))/$G$4,"-")</f>
        <v>3261</v>
      </c>
      <c r="J8" s="6">
        <f>_xll.Equity($A8,$G$2,$G$3)/$G$4</f>
        <v>32544</v>
      </c>
      <c r="K8" s="6">
        <f>IFERROR(_xll.TotalAssets($A8,$G$2,$G$3)/$G$4,"-")</f>
        <v>61548</v>
      </c>
      <c r="L8" s="8">
        <f>IFERROR(G8/J8,"-")</f>
        <v>0.98741703345409304</v>
      </c>
      <c r="M8" s="8">
        <f>IFERROR(G8/I8,"-")</f>
        <v>9.8541858131646745</v>
      </c>
      <c r="N8" s="9">
        <f>IFERROR(J8/K8,"-")</f>
        <v>0.52875804250341196</v>
      </c>
      <c r="O8" s="10">
        <f>_xll.Equity($A8,$G$2-1,$G$3)/G4</f>
        <v>29521</v>
      </c>
      <c r="P8" s="9">
        <f>IFERROR(I8/O8,"-")</f>
        <v>0.11046373767826294</v>
      </c>
    </row>
    <row r="9" spans="1:16" x14ac:dyDescent="0.25">
      <c r="B9" s="17" t="s">
        <v>23</v>
      </c>
    </row>
  </sheetData>
  <conditionalFormatting sqref="F7">
    <cfRule type="cellIs" dxfId="1" priority="2" operator="lessThan">
      <formula>0</formula>
    </cfRule>
  </conditionalFormatting>
  <conditionalFormatting sqref="F8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2015-10-13T10:52:40Z</dcterms:created>
  <dcterms:modified xsi:type="dcterms:W3CDTF">2015-10-13T11:27:21Z</dcterms:modified>
</cp:coreProperties>
</file>