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inaroddsson On My Mac\Dropbox\base_einar\projects\kodi\kodiak_excel\official_demodocs\companie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B70" i="1"/>
  <c r="C70" i="1"/>
  <c r="D70" i="1"/>
  <c r="E70" i="1"/>
  <c r="G70" i="1"/>
  <c r="H70" i="1"/>
  <c r="I70" i="1"/>
  <c r="J70" i="1"/>
  <c r="K70" i="1"/>
  <c r="B71" i="1"/>
  <c r="C71" i="1"/>
  <c r="D71" i="1"/>
  <c r="E71" i="1"/>
  <c r="G71" i="1"/>
  <c r="H71" i="1"/>
  <c r="I71" i="1"/>
  <c r="J71" i="1"/>
  <c r="K71" i="1"/>
  <c r="B72" i="1"/>
  <c r="C72" i="1"/>
  <c r="D72" i="1"/>
  <c r="E72" i="1"/>
  <c r="G72" i="1"/>
  <c r="H72" i="1"/>
  <c r="I72" i="1"/>
  <c r="J72" i="1"/>
  <c r="K72" i="1"/>
  <c r="B73" i="1"/>
  <c r="C73" i="1"/>
  <c r="D73" i="1"/>
  <c r="E73" i="1"/>
  <c r="G73" i="1"/>
  <c r="H73" i="1"/>
  <c r="I73" i="1"/>
  <c r="J73" i="1"/>
  <c r="K73" i="1"/>
  <c r="B74" i="1"/>
  <c r="C74" i="1"/>
  <c r="D74" i="1"/>
  <c r="E74" i="1"/>
  <c r="G74" i="1"/>
  <c r="H74" i="1"/>
  <c r="I74" i="1"/>
  <c r="J74" i="1"/>
  <c r="K74" i="1"/>
  <c r="B75" i="1"/>
  <c r="C75" i="1"/>
  <c r="D75" i="1"/>
  <c r="E75" i="1"/>
  <c r="G75" i="1"/>
  <c r="H75" i="1"/>
  <c r="I75" i="1"/>
  <c r="J75" i="1"/>
  <c r="K75" i="1"/>
  <c r="B76" i="1"/>
  <c r="C76" i="1"/>
  <c r="D76" i="1"/>
  <c r="E76" i="1"/>
  <c r="G76" i="1"/>
  <c r="H76" i="1"/>
  <c r="I76" i="1"/>
  <c r="J76" i="1"/>
  <c r="K76" i="1"/>
  <c r="B77" i="1"/>
  <c r="C77" i="1"/>
  <c r="D77" i="1"/>
  <c r="E77" i="1"/>
  <c r="G77" i="1"/>
  <c r="H77" i="1"/>
  <c r="I77" i="1"/>
  <c r="J77" i="1"/>
  <c r="K77" i="1"/>
  <c r="B78" i="1"/>
  <c r="C78" i="1"/>
  <c r="D78" i="1"/>
  <c r="E78" i="1"/>
  <c r="G78" i="1"/>
  <c r="H78" i="1"/>
  <c r="I78" i="1"/>
  <c r="J78" i="1"/>
  <c r="K78" i="1"/>
  <c r="B79" i="1"/>
  <c r="C79" i="1"/>
  <c r="D79" i="1"/>
  <c r="E79" i="1"/>
  <c r="G79" i="1"/>
  <c r="H79" i="1"/>
  <c r="I79" i="1"/>
  <c r="J79" i="1"/>
  <c r="K79" i="1"/>
  <c r="B80" i="1"/>
  <c r="C80" i="1"/>
  <c r="D80" i="1"/>
  <c r="E80" i="1"/>
  <c r="G80" i="1"/>
  <c r="H80" i="1"/>
  <c r="I80" i="1"/>
  <c r="J80" i="1"/>
  <c r="K80" i="1"/>
  <c r="B81" i="1"/>
  <c r="C81" i="1"/>
  <c r="D81" i="1"/>
  <c r="E81" i="1"/>
  <c r="G81" i="1"/>
  <c r="H81" i="1"/>
  <c r="I81" i="1"/>
  <c r="J81" i="1"/>
  <c r="K81" i="1"/>
  <c r="B82" i="1"/>
  <c r="C82" i="1"/>
  <c r="D82" i="1"/>
  <c r="E82" i="1"/>
  <c r="G82" i="1"/>
  <c r="H82" i="1"/>
  <c r="I82" i="1"/>
  <c r="J82" i="1"/>
  <c r="K82" i="1"/>
  <c r="B83" i="1"/>
  <c r="C83" i="1"/>
  <c r="D83" i="1"/>
  <c r="E83" i="1"/>
  <c r="G83" i="1"/>
  <c r="H83" i="1"/>
  <c r="I83" i="1"/>
  <c r="J83" i="1"/>
  <c r="K83" i="1"/>
  <c r="B84" i="1"/>
  <c r="C84" i="1"/>
  <c r="D84" i="1"/>
  <c r="E84" i="1"/>
  <c r="G84" i="1"/>
  <c r="H84" i="1"/>
  <c r="I84" i="1"/>
  <c r="J84" i="1"/>
  <c r="K84" i="1"/>
  <c r="B85" i="1"/>
  <c r="C85" i="1"/>
  <c r="D85" i="1"/>
  <c r="E85" i="1"/>
  <c r="G85" i="1"/>
  <c r="H85" i="1"/>
  <c r="I85" i="1"/>
  <c r="J85" i="1"/>
  <c r="K85" i="1"/>
  <c r="B86" i="1"/>
  <c r="C86" i="1"/>
  <c r="D86" i="1"/>
  <c r="E86" i="1"/>
  <c r="G86" i="1"/>
  <c r="H86" i="1"/>
  <c r="I86" i="1"/>
  <c r="J86" i="1"/>
  <c r="K86" i="1"/>
  <c r="B87" i="1"/>
  <c r="C87" i="1"/>
  <c r="D87" i="1"/>
  <c r="E87" i="1"/>
  <c r="G87" i="1"/>
  <c r="H87" i="1"/>
  <c r="I87" i="1"/>
  <c r="J87" i="1"/>
  <c r="K87" i="1"/>
  <c r="B88" i="1"/>
  <c r="C88" i="1"/>
  <c r="D88" i="1"/>
  <c r="E88" i="1"/>
  <c r="G88" i="1"/>
  <c r="H88" i="1"/>
  <c r="I88" i="1"/>
  <c r="J88" i="1"/>
  <c r="K88" i="1"/>
  <c r="B89" i="1"/>
  <c r="C89" i="1"/>
  <c r="D89" i="1"/>
  <c r="E89" i="1"/>
  <c r="G89" i="1"/>
  <c r="H89" i="1"/>
  <c r="I89" i="1"/>
  <c r="J89" i="1"/>
  <c r="K89" i="1"/>
  <c r="B90" i="1"/>
  <c r="C90" i="1"/>
  <c r="D90" i="1"/>
  <c r="E90" i="1"/>
  <c r="G90" i="1"/>
  <c r="H90" i="1"/>
  <c r="I90" i="1"/>
  <c r="J90" i="1"/>
  <c r="K90" i="1"/>
  <c r="B91" i="1"/>
  <c r="C91" i="1"/>
  <c r="D91" i="1"/>
  <c r="E91" i="1"/>
  <c r="G91" i="1"/>
  <c r="H91" i="1"/>
  <c r="I91" i="1"/>
  <c r="J91" i="1"/>
  <c r="K91" i="1"/>
  <c r="B92" i="1"/>
  <c r="C92" i="1"/>
  <c r="D92" i="1"/>
  <c r="E92" i="1"/>
  <c r="G92" i="1"/>
  <c r="H92" i="1"/>
  <c r="I92" i="1"/>
  <c r="J92" i="1"/>
  <c r="K92" i="1"/>
  <c r="B93" i="1"/>
  <c r="C93" i="1"/>
  <c r="D93" i="1"/>
  <c r="E93" i="1"/>
  <c r="G93" i="1"/>
  <c r="H93" i="1"/>
  <c r="I93" i="1"/>
  <c r="J93" i="1"/>
  <c r="K93" i="1"/>
  <c r="B94" i="1"/>
  <c r="C94" i="1"/>
  <c r="D94" i="1"/>
  <c r="E94" i="1"/>
  <c r="G94" i="1"/>
  <c r="H94" i="1"/>
  <c r="I94" i="1"/>
  <c r="J94" i="1"/>
  <c r="K94" i="1"/>
  <c r="B95" i="1"/>
  <c r="C95" i="1"/>
  <c r="D95" i="1"/>
  <c r="E95" i="1"/>
  <c r="G95" i="1"/>
  <c r="H95" i="1"/>
  <c r="I95" i="1"/>
  <c r="J95" i="1"/>
  <c r="K95" i="1"/>
  <c r="K69" i="1"/>
  <c r="J69" i="1"/>
  <c r="I69" i="1"/>
  <c r="H69" i="1"/>
  <c r="G69" i="1"/>
  <c r="E69" i="1"/>
  <c r="D69" i="1"/>
  <c r="C69" i="1"/>
  <c r="B69" i="1"/>
  <c r="C39" i="1"/>
  <c r="D39" i="1"/>
  <c r="E39" i="1"/>
  <c r="G39" i="1"/>
  <c r="H39" i="1"/>
  <c r="I39" i="1"/>
  <c r="J39" i="1"/>
  <c r="K39" i="1"/>
  <c r="C40" i="1"/>
  <c r="D40" i="1"/>
  <c r="E40" i="1"/>
  <c r="G40" i="1"/>
  <c r="H40" i="1"/>
  <c r="I40" i="1"/>
  <c r="J40" i="1"/>
  <c r="K40" i="1"/>
  <c r="C41" i="1"/>
  <c r="D41" i="1"/>
  <c r="E41" i="1"/>
  <c r="G41" i="1"/>
  <c r="H41" i="1"/>
  <c r="I41" i="1"/>
  <c r="J41" i="1"/>
  <c r="K41" i="1"/>
  <c r="C42" i="1"/>
  <c r="D42" i="1"/>
  <c r="E42" i="1"/>
  <c r="G42" i="1"/>
  <c r="H42" i="1"/>
  <c r="I42" i="1"/>
  <c r="J42" i="1"/>
  <c r="K42" i="1"/>
  <c r="C43" i="1"/>
  <c r="D43" i="1"/>
  <c r="E43" i="1"/>
  <c r="G43" i="1"/>
  <c r="H43" i="1"/>
  <c r="I43" i="1"/>
  <c r="J43" i="1"/>
  <c r="K43" i="1"/>
  <c r="C44" i="1"/>
  <c r="D44" i="1"/>
  <c r="E44" i="1"/>
  <c r="G44" i="1"/>
  <c r="H44" i="1"/>
  <c r="I44" i="1"/>
  <c r="J44" i="1"/>
  <c r="K44" i="1"/>
  <c r="C45" i="1"/>
  <c r="D45" i="1"/>
  <c r="E45" i="1"/>
  <c r="G45" i="1"/>
  <c r="H45" i="1"/>
  <c r="I45" i="1"/>
  <c r="J45" i="1"/>
  <c r="K45" i="1"/>
  <c r="C46" i="1"/>
  <c r="D46" i="1"/>
  <c r="E46" i="1"/>
  <c r="G46" i="1"/>
  <c r="H46" i="1"/>
  <c r="I46" i="1"/>
  <c r="J46" i="1"/>
  <c r="K46" i="1"/>
  <c r="C47" i="1"/>
  <c r="D47" i="1"/>
  <c r="E47" i="1"/>
  <c r="G47" i="1"/>
  <c r="H47" i="1"/>
  <c r="I47" i="1"/>
  <c r="J47" i="1"/>
  <c r="K47" i="1"/>
  <c r="C48" i="1"/>
  <c r="D48" i="1"/>
  <c r="E48" i="1"/>
  <c r="G48" i="1"/>
  <c r="H48" i="1"/>
  <c r="I48" i="1"/>
  <c r="J48" i="1"/>
  <c r="K48" i="1"/>
  <c r="C49" i="1"/>
  <c r="D49" i="1"/>
  <c r="E49" i="1"/>
  <c r="G49" i="1"/>
  <c r="H49" i="1"/>
  <c r="I49" i="1"/>
  <c r="J49" i="1"/>
  <c r="K49" i="1"/>
  <c r="C50" i="1"/>
  <c r="D50" i="1"/>
  <c r="E50" i="1"/>
  <c r="G50" i="1"/>
  <c r="H50" i="1"/>
  <c r="I50" i="1"/>
  <c r="J50" i="1"/>
  <c r="K50" i="1"/>
  <c r="C51" i="1"/>
  <c r="D51" i="1"/>
  <c r="E51" i="1"/>
  <c r="G51" i="1"/>
  <c r="H51" i="1"/>
  <c r="I51" i="1"/>
  <c r="J51" i="1"/>
  <c r="K51" i="1"/>
  <c r="C52" i="1"/>
  <c r="D52" i="1"/>
  <c r="E52" i="1"/>
  <c r="G52" i="1"/>
  <c r="H52" i="1"/>
  <c r="I52" i="1"/>
  <c r="J52" i="1"/>
  <c r="K52" i="1"/>
  <c r="C53" i="1"/>
  <c r="D53" i="1"/>
  <c r="E53" i="1"/>
  <c r="G53" i="1"/>
  <c r="H53" i="1"/>
  <c r="I53" i="1"/>
  <c r="J53" i="1"/>
  <c r="K53" i="1"/>
  <c r="C54" i="1"/>
  <c r="D54" i="1"/>
  <c r="E54" i="1"/>
  <c r="G54" i="1"/>
  <c r="H54" i="1"/>
  <c r="I54" i="1"/>
  <c r="J54" i="1"/>
  <c r="K54" i="1"/>
  <c r="C55" i="1"/>
  <c r="D55" i="1"/>
  <c r="E55" i="1"/>
  <c r="G55" i="1"/>
  <c r="H55" i="1"/>
  <c r="I55" i="1"/>
  <c r="J55" i="1"/>
  <c r="K55" i="1"/>
  <c r="C56" i="1"/>
  <c r="D56" i="1"/>
  <c r="E56" i="1"/>
  <c r="G56" i="1"/>
  <c r="H56" i="1"/>
  <c r="I56" i="1"/>
  <c r="J56" i="1"/>
  <c r="K56" i="1"/>
  <c r="C57" i="1"/>
  <c r="D57" i="1"/>
  <c r="E57" i="1"/>
  <c r="G57" i="1"/>
  <c r="H57" i="1"/>
  <c r="I57" i="1"/>
  <c r="J57" i="1"/>
  <c r="K57" i="1"/>
  <c r="C58" i="1"/>
  <c r="D58" i="1"/>
  <c r="E58" i="1"/>
  <c r="G58" i="1"/>
  <c r="H58" i="1"/>
  <c r="I58" i="1"/>
  <c r="J58" i="1"/>
  <c r="K58" i="1"/>
  <c r="C59" i="1"/>
  <c r="D59" i="1"/>
  <c r="E59" i="1"/>
  <c r="G59" i="1"/>
  <c r="H59" i="1"/>
  <c r="I59" i="1"/>
  <c r="J59" i="1"/>
  <c r="K59" i="1"/>
  <c r="C60" i="1"/>
  <c r="D60" i="1"/>
  <c r="E60" i="1"/>
  <c r="G60" i="1"/>
  <c r="H60" i="1"/>
  <c r="I60" i="1"/>
  <c r="J60" i="1"/>
  <c r="K60" i="1"/>
  <c r="C61" i="1"/>
  <c r="D61" i="1"/>
  <c r="E61" i="1"/>
  <c r="G61" i="1"/>
  <c r="H61" i="1"/>
  <c r="I61" i="1"/>
  <c r="J61" i="1"/>
  <c r="K61" i="1"/>
  <c r="C62" i="1"/>
  <c r="D62" i="1"/>
  <c r="E62" i="1"/>
  <c r="G62" i="1"/>
  <c r="H62" i="1"/>
  <c r="I62" i="1"/>
  <c r="J62" i="1"/>
  <c r="K62" i="1"/>
  <c r="C63" i="1"/>
  <c r="D63" i="1"/>
  <c r="E63" i="1"/>
  <c r="G63" i="1"/>
  <c r="H63" i="1"/>
  <c r="I63" i="1"/>
  <c r="J63" i="1"/>
  <c r="K63" i="1"/>
  <c r="C64" i="1"/>
  <c r="D64" i="1"/>
  <c r="E64" i="1"/>
  <c r="G64" i="1"/>
  <c r="H64" i="1"/>
  <c r="I64" i="1"/>
  <c r="J64" i="1"/>
  <c r="K64" i="1"/>
  <c r="C65" i="1"/>
  <c r="C66" i="1" s="1"/>
  <c r="D65" i="1"/>
  <c r="D66" i="1" s="1"/>
  <c r="E65" i="1"/>
  <c r="E66" i="1" s="1"/>
  <c r="G65" i="1"/>
  <c r="G66" i="1" s="1"/>
  <c r="H65" i="1"/>
  <c r="I65" i="1"/>
  <c r="J65" i="1"/>
  <c r="K65" i="1"/>
  <c r="K66" i="1" s="1"/>
  <c r="D38" i="1"/>
  <c r="E38" i="1"/>
  <c r="G38" i="1"/>
  <c r="H38" i="1"/>
  <c r="I38" i="1"/>
  <c r="J38" i="1"/>
  <c r="K38" i="1"/>
  <c r="C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38" i="1"/>
  <c r="D9" i="1"/>
  <c r="E9" i="1"/>
  <c r="G9" i="1"/>
  <c r="H9" i="1"/>
  <c r="I9" i="1"/>
  <c r="J9" i="1"/>
  <c r="K9" i="1"/>
  <c r="D10" i="1"/>
  <c r="E10" i="1"/>
  <c r="G10" i="1"/>
  <c r="H10" i="1"/>
  <c r="I10" i="1"/>
  <c r="J10" i="1"/>
  <c r="K10" i="1"/>
  <c r="D11" i="1"/>
  <c r="E11" i="1"/>
  <c r="G11" i="1"/>
  <c r="H11" i="1"/>
  <c r="I11" i="1"/>
  <c r="J11" i="1"/>
  <c r="K11" i="1"/>
  <c r="D12" i="1"/>
  <c r="E12" i="1"/>
  <c r="G12" i="1"/>
  <c r="H12" i="1"/>
  <c r="I12" i="1"/>
  <c r="J12" i="1"/>
  <c r="K12" i="1"/>
  <c r="D13" i="1"/>
  <c r="E13" i="1"/>
  <c r="G13" i="1"/>
  <c r="H13" i="1"/>
  <c r="I13" i="1"/>
  <c r="J13" i="1"/>
  <c r="K13" i="1"/>
  <c r="D14" i="1"/>
  <c r="E14" i="1"/>
  <c r="G14" i="1"/>
  <c r="H14" i="1"/>
  <c r="I14" i="1"/>
  <c r="J14" i="1"/>
  <c r="K14" i="1"/>
  <c r="D15" i="1"/>
  <c r="E15" i="1"/>
  <c r="G15" i="1"/>
  <c r="H15" i="1"/>
  <c r="I15" i="1"/>
  <c r="J15" i="1"/>
  <c r="K15" i="1"/>
  <c r="D16" i="1"/>
  <c r="E16" i="1"/>
  <c r="G16" i="1"/>
  <c r="H16" i="1"/>
  <c r="I16" i="1"/>
  <c r="J16" i="1"/>
  <c r="K16" i="1"/>
  <c r="D17" i="1"/>
  <c r="E17" i="1"/>
  <c r="G17" i="1"/>
  <c r="H17" i="1"/>
  <c r="I17" i="1"/>
  <c r="J17" i="1"/>
  <c r="K17" i="1"/>
  <c r="D18" i="1"/>
  <c r="E18" i="1"/>
  <c r="G18" i="1"/>
  <c r="H18" i="1"/>
  <c r="I18" i="1"/>
  <c r="J18" i="1"/>
  <c r="K18" i="1"/>
  <c r="D19" i="1"/>
  <c r="E19" i="1"/>
  <c r="G19" i="1"/>
  <c r="H19" i="1"/>
  <c r="I19" i="1"/>
  <c r="J19" i="1"/>
  <c r="K19" i="1"/>
  <c r="D21" i="1"/>
  <c r="E21" i="1"/>
  <c r="G21" i="1"/>
  <c r="H21" i="1"/>
  <c r="I21" i="1"/>
  <c r="J21" i="1"/>
  <c r="K21" i="1"/>
  <c r="D22" i="1"/>
  <c r="E22" i="1"/>
  <c r="G22" i="1"/>
  <c r="H22" i="1"/>
  <c r="I22" i="1"/>
  <c r="J22" i="1"/>
  <c r="K22" i="1"/>
  <c r="D23" i="1"/>
  <c r="E23" i="1"/>
  <c r="G23" i="1"/>
  <c r="H23" i="1"/>
  <c r="I23" i="1"/>
  <c r="J23" i="1"/>
  <c r="K23" i="1"/>
  <c r="D27" i="1"/>
  <c r="E27" i="1"/>
  <c r="G27" i="1"/>
  <c r="I27" i="1"/>
  <c r="J27" i="1"/>
  <c r="K27" i="1"/>
  <c r="D28" i="1"/>
  <c r="E28" i="1"/>
  <c r="G28" i="1"/>
  <c r="H28" i="1"/>
  <c r="I28" i="1"/>
  <c r="J28" i="1"/>
  <c r="K28" i="1"/>
  <c r="D29" i="1"/>
  <c r="E29" i="1"/>
  <c r="G29" i="1"/>
  <c r="H29" i="1"/>
  <c r="I29" i="1"/>
  <c r="J29" i="1"/>
  <c r="K29" i="1"/>
  <c r="D30" i="1"/>
  <c r="E30" i="1"/>
  <c r="G30" i="1"/>
  <c r="H30" i="1"/>
  <c r="I30" i="1"/>
  <c r="J30" i="1"/>
  <c r="K30" i="1"/>
  <c r="D31" i="1"/>
  <c r="E31" i="1"/>
  <c r="G31" i="1"/>
  <c r="H31" i="1"/>
  <c r="I31" i="1"/>
  <c r="J31" i="1"/>
  <c r="K31" i="1"/>
  <c r="D32" i="1"/>
  <c r="E32" i="1"/>
  <c r="G32" i="1"/>
  <c r="H32" i="1"/>
  <c r="I32" i="1"/>
  <c r="J32" i="1"/>
  <c r="K32" i="1"/>
  <c r="D33" i="1"/>
  <c r="E33" i="1"/>
  <c r="G33" i="1"/>
  <c r="H33" i="1"/>
  <c r="I33" i="1"/>
  <c r="J33" i="1"/>
  <c r="K33" i="1"/>
  <c r="D34" i="1"/>
  <c r="E34" i="1"/>
  <c r="G34" i="1"/>
  <c r="H34" i="1"/>
  <c r="I34" i="1"/>
  <c r="J34" i="1"/>
  <c r="K34" i="1"/>
  <c r="C10" i="1"/>
  <c r="C11" i="1"/>
  <c r="C12" i="1"/>
  <c r="C13" i="1"/>
  <c r="C14" i="1"/>
  <c r="C15" i="1"/>
  <c r="C16" i="1"/>
  <c r="C17" i="1"/>
  <c r="C18" i="1"/>
  <c r="C19" i="1"/>
  <c r="C21" i="1"/>
  <c r="C22" i="1"/>
  <c r="C23" i="1"/>
  <c r="C27" i="1"/>
  <c r="C28" i="1"/>
  <c r="C29" i="1"/>
  <c r="C30" i="1"/>
  <c r="C31" i="1"/>
  <c r="C32" i="1"/>
  <c r="C33" i="1"/>
  <c r="C34" i="1"/>
  <c r="C9" i="1"/>
  <c r="B21" i="1"/>
  <c r="B22" i="1"/>
  <c r="B23" i="1"/>
  <c r="B27" i="1"/>
  <c r="B28" i="1"/>
  <c r="B29" i="1"/>
  <c r="B30" i="1"/>
  <c r="B31" i="1"/>
  <c r="B32" i="1"/>
  <c r="B33" i="1"/>
  <c r="B34" i="1"/>
  <c r="B10" i="1"/>
  <c r="B11" i="1"/>
  <c r="B12" i="1"/>
  <c r="B13" i="1"/>
  <c r="B14" i="1"/>
  <c r="B15" i="1"/>
  <c r="B16" i="1"/>
  <c r="B17" i="1"/>
  <c r="B18" i="1"/>
  <c r="B19" i="1"/>
  <c r="B9" i="1"/>
  <c r="H27" i="1"/>
  <c r="D24" i="1"/>
  <c r="I24" i="1"/>
  <c r="E25" i="1"/>
  <c r="J25" i="1"/>
  <c r="G26" i="1"/>
  <c r="K26" i="1"/>
  <c r="C26" i="1"/>
  <c r="G24" i="1"/>
  <c r="H25" i="1"/>
  <c r="I26" i="1"/>
  <c r="B25" i="1"/>
  <c r="D25" i="1"/>
  <c r="E26" i="1"/>
  <c r="C25" i="1"/>
  <c r="E24" i="1"/>
  <c r="J24" i="1"/>
  <c r="G25" i="1"/>
  <c r="K25" i="1"/>
  <c r="H26" i="1"/>
  <c r="B24" i="1"/>
  <c r="K24" i="1"/>
  <c r="D26" i="1"/>
  <c r="C24" i="1"/>
  <c r="H24" i="1"/>
  <c r="I25" i="1"/>
  <c r="J26" i="1"/>
  <c r="B26" i="1"/>
  <c r="J66" i="1" l="1"/>
  <c r="I66" i="1"/>
  <c r="H66" i="1"/>
  <c r="I20" i="1"/>
  <c r="D20" i="1"/>
  <c r="H20" i="1"/>
  <c r="C20" i="1"/>
  <c r="K20" i="1"/>
  <c r="G20" i="1"/>
  <c r="J20" i="1"/>
  <c r="E20" i="1"/>
</calcChain>
</file>

<file path=xl/sharedStrings.xml><?xml version="1.0" encoding="utf-8"?>
<sst xmlns="http://schemas.openxmlformats.org/spreadsheetml/2006/main" count="41" uniqueCount="36">
  <si>
    <t>SIMI</t>
  </si>
  <si>
    <t>Income statement</t>
  </si>
  <si>
    <t>Revenues</t>
  </si>
  <si>
    <t>GrossProfit</t>
  </si>
  <si>
    <t>EBITDA</t>
  </si>
  <si>
    <t>EBIT</t>
  </si>
  <si>
    <t>Earnings</t>
  </si>
  <si>
    <t>Y</t>
  </si>
  <si>
    <t>1H</t>
  </si>
  <si>
    <t>2H</t>
  </si>
  <si>
    <t>Balance Sheet</t>
  </si>
  <si>
    <t>NonCurrentAssets</t>
  </si>
  <si>
    <t>CurrentAssets</t>
  </si>
  <si>
    <t>TotalAssets</t>
  </si>
  <si>
    <t>Equity</t>
  </si>
  <si>
    <t>NonCurrentLiabilities</t>
  </si>
  <si>
    <t>CurrentLiabilities</t>
  </si>
  <si>
    <t>TotalLiabilities</t>
  </si>
  <si>
    <t>EquityAndLiabilities</t>
  </si>
  <si>
    <t>WCOperations</t>
  </si>
  <si>
    <t>COBIT</t>
  </si>
  <si>
    <t>NetCashFromOA</t>
  </si>
  <si>
    <t>NetCashFromIA</t>
  </si>
  <si>
    <t>NetCashFromFA</t>
  </si>
  <si>
    <t>ChangeInCash</t>
  </si>
  <si>
    <t>CashEnd</t>
  </si>
  <si>
    <t>Cash Flow</t>
  </si>
  <si>
    <t>Matching</t>
  </si>
  <si>
    <t>Gross profit from report**</t>
  </si>
  <si>
    <t>Key Name</t>
  </si>
  <si>
    <t>Key ID</t>
  </si>
  <si>
    <t>Symbol</t>
  </si>
  <si>
    <t>Divide by</t>
  </si>
  <si>
    <t>Check</t>
  </si>
  <si>
    <t>Currency</t>
  </si>
  <si>
    <t xml:space="preserve">           KODIAK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</si>
</sst>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164" fontId="0" fillId="0" borderId="1" xfId="0" applyNumberForma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752404</xdr:colOff>
      <xdr:row>0</xdr:row>
      <xdr:rowOff>638105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561904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showGridLines="0" tabSelected="1" workbookViewId="0">
      <selection activeCell="M23" sqref="M23"/>
    </sheetView>
  </sheetViews>
  <sheetFormatPr defaultRowHeight="15" outlineLevelRow="1" x14ac:dyDescent="0.25"/>
  <cols>
    <col min="1" max="1" width="20.28515625" style="1" bestFit="1" customWidth="1"/>
    <col min="2" max="2" width="45" bestFit="1" customWidth="1"/>
    <col min="6" max="6" width="2.85546875" style="19" customWidth="1"/>
  </cols>
  <sheetData>
    <row r="1" spans="1:11" ht="54" customHeight="1" x14ac:dyDescent="0.25">
      <c r="A1" s="24" t="s">
        <v>35</v>
      </c>
    </row>
    <row r="3" spans="1:11" x14ac:dyDescent="0.25">
      <c r="B3" s="22" t="s">
        <v>31</v>
      </c>
      <c r="C3" s="23" t="s">
        <v>0</v>
      </c>
    </row>
    <row r="4" spans="1:11" x14ac:dyDescent="0.25">
      <c r="B4" s="22" t="s">
        <v>32</v>
      </c>
      <c r="C4" s="23">
        <v>1000000</v>
      </c>
    </row>
    <row r="5" spans="1:11" x14ac:dyDescent="0.25">
      <c r="B5" s="22" t="s">
        <v>34</v>
      </c>
      <c r="C5" s="23" t="str">
        <f>_xll.FinancialsCurrency(C3)</f>
        <v>ISK</v>
      </c>
    </row>
    <row r="7" spans="1:11" ht="21" x14ac:dyDescent="0.35">
      <c r="B7" s="13" t="s">
        <v>1</v>
      </c>
      <c r="C7" s="2">
        <v>2012</v>
      </c>
      <c r="D7" s="2">
        <v>2013</v>
      </c>
      <c r="E7" s="2">
        <v>2014</v>
      </c>
      <c r="F7" s="20"/>
      <c r="G7" s="2">
        <v>2013</v>
      </c>
      <c r="H7" s="2">
        <v>2013</v>
      </c>
      <c r="I7" s="2">
        <v>2014</v>
      </c>
      <c r="J7" s="2">
        <v>2014</v>
      </c>
      <c r="K7" s="2">
        <v>2015</v>
      </c>
    </row>
    <row r="8" spans="1:11" x14ac:dyDescent="0.25">
      <c r="A8" s="11" t="s">
        <v>30</v>
      </c>
      <c r="B8" s="12" t="s">
        <v>29</v>
      </c>
      <c r="C8" s="10" t="s">
        <v>7</v>
      </c>
      <c r="D8" s="10" t="s">
        <v>7</v>
      </c>
      <c r="E8" s="10" t="s">
        <v>7</v>
      </c>
      <c r="F8" s="20"/>
      <c r="G8" s="10" t="s">
        <v>8</v>
      </c>
      <c r="H8" s="10" t="s">
        <v>9</v>
      </c>
      <c r="I8" s="10" t="s">
        <v>8</v>
      </c>
      <c r="J8" s="10" t="s">
        <v>9</v>
      </c>
      <c r="K8" s="10" t="s">
        <v>8</v>
      </c>
    </row>
    <row r="9" spans="1:11" hidden="1" outlineLevel="1" x14ac:dyDescent="0.25">
      <c r="A9" s="1">
        <v>10201</v>
      </c>
      <c r="B9" t="str">
        <f>_xll.KeyName($C$3,$A9)</f>
        <v>Fjarskiptaþjónusta</v>
      </c>
      <c r="C9" s="3">
        <f>IFERROR(_xll.KeyLookup($C$3,C$7,C$8,$A9),"-")/$C$4</f>
        <v>0</v>
      </c>
      <c r="D9" s="3">
        <f>IFERROR(_xll.KeyLookup($C$3,D$7,D$8,$A9),"-")/$C$4</f>
        <v>0</v>
      </c>
      <c r="E9" s="3">
        <f>IFERROR(_xll.KeyLookup($C$3,E$7,E$8,$A9),"-")/$C$4</f>
        <v>23216</v>
      </c>
      <c r="F9" s="18"/>
      <c r="G9" s="3">
        <f>IFERROR(_xll.KeyLookup($C$3,G$7,G$8,$A9),"-")/$C$4</f>
        <v>0</v>
      </c>
      <c r="H9" s="3">
        <f>IFERROR(_xll.KeyLookup($C$3,H$7,H$8,$A9),"-")/$C$4</f>
        <v>0</v>
      </c>
      <c r="I9" s="3">
        <f>IFERROR(_xll.KeyLookup($C$3,I$7,I$8,$A9),"-")/$C$4</f>
        <v>0</v>
      </c>
      <c r="J9" s="3">
        <f>IFERROR(_xll.KeyLookup($C$3,J$7,J$8,$A9),"-")/$C$4</f>
        <v>23216</v>
      </c>
      <c r="K9" s="3">
        <f>IFERROR(_xll.KeyLookup($C$3,K$7,K$8,$A9),"-")/$C$4</f>
        <v>11884</v>
      </c>
    </row>
    <row r="10" spans="1:11" hidden="1" outlineLevel="1" x14ac:dyDescent="0.25">
      <c r="A10" s="1">
        <v>10204</v>
      </c>
      <c r="B10" t="str">
        <f>_xll.KeyName($C$3,$A10)</f>
        <v>Sjónvarpsþjónusta</v>
      </c>
      <c r="C10" s="3">
        <f>IFERROR(_xll.KeyLookup($C$3,C$7,C$8,$A10),"-")/$C$4</f>
        <v>0</v>
      </c>
      <c r="D10" s="3">
        <f>IFERROR(_xll.KeyLookup($C$3,D$7,D$8,$A10),"-")/$C$4</f>
        <v>0</v>
      </c>
      <c r="E10" s="3">
        <f>IFERROR(_xll.KeyLookup($C$3,E$7,E$8,$A10),"-")/$C$4</f>
        <v>3681</v>
      </c>
      <c r="F10" s="18"/>
      <c r="G10" s="3">
        <f>IFERROR(_xll.KeyLookup($C$3,G$7,G$8,$A10),"-")/$C$4</f>
        <v>0</v>
      </c>
      <c r="H10" s="3">
        <f>IFERROR(_xll.KeyLookup($C$3,H$7,H$8,$A10),"-")/$C$4</f>
        <v>0</v>
      </c>
      <c r="I10" s="3">
        <f>IFERROR(_xll.KeyLookup($C$3,I$7,I$8,$A10),"-")/$C$4</f>
        <v>0</v>
      </c>
      <c r="J10" s="3">
        <f>IFERROR(_xll.KeyLookup($C$3,J$7,J$8,$A10),"-")/$C$4</f>
        <v>3681</v>
      </c>
      <c r="K10" s="3">
        <f>IFERROR(_xll.KeyLookup($C$3,K$7,K$8,$A10),"-")/$C$4</f>
        <v>1315</v>
      </c>
    </row>
    <row r="11" spans="1:11" hidden="1" outlineLevel="1" x14ac:dyDescent="0.25">
      <c r="A11" s="1">
        <v>10206</v>
      </c>
      <c r="B11" t="str">
        <f>_xll.KeyName($C$3,$A11)</f>
        <v>Upplýsingatækni</v>
      </c>
      <c r="C11" s="3">
        <f>IFERROR(_xll.KeyLookup($C$3,C$7,C$8,$A11),"-")/$C$4</f>
        <v>0</v>
      </c>
      <c r="D11" s="3">
        <f>IFERROR(_xll.KeyLookup($C$3,D$7,D$8,$A11),"-")/$C$4</f>
        <v>0</v>
      </c>
      <c r="E11" s="3">
        <f>IFERROR(_xll.KeyLookup($C$3,E$7,E$8,$A11),"-")/$C$4</f>
        <v>4229</v>
      </c>
      <c r="F11" s="18"/>
      <c r="G11" s="3">
        <f>IFERROR(_xll.KeyLookup($C$3,G$7,G$8,$A11),"-")/$C$4</f>
        <v>0</v>
      </c>
      <c r="H11" s="3">
        <f>IFERROR(_xll.KeyLookup($C$3,H$7,H$8,$A11),"-")/$C$4</f>
        <v>0</v>
      </c>
      <c r="I11" s="3">
        <f>IFERROR(_xll.KeyLookup($C$3,I$7,I$8,$A11),"-")/$C$4</f>
        <v>0</v>
      </c>
      <c r="J11" s="3">
        <f>IFERROR(_xll.KeyLookup($C$3,J$7,J$8,$A11),"-")/$C$4</f>
        <v>4229</v>
      </c>
      <c r="K11" s="3">
        <f>IFERROR(_xll.KeyLookup($C$3,K$7,K$8,$A11),"-")/$C$4</f>
        <v>2620</v>
      </c>
    </row>
    <row r="12" spans="1:11" hidden="1" outlineLevel="1" x14ac:dyDescent="0.25">
      <c r="A12" s="1">
        <v>10207</v>
      </c>
      <c r="B12" t="str">
        <f>_xll.KeyName($C$3,$A12)</f>
        <v>Jöfnunarfærslur</v>
      </c>
      <c r="C12" s="3">
        <f>IFERROR(_xll.KeyLookup($C$3,C$7,C$8,$A12),"-")/$C$4</f>
        <v>0</v>
      </c>
      <c r="D12" s="3">
        <f>IFERROR(_xll.KeyLookup($C$3,D$7,D$8,$A12),"-")/$C$4</f>
        <v>0</v>
      </c>
      <c r="E12" s="3">
        <f>IFERROR(_xll.KeyLookup($C$3,E$7,E$8,$A12),"-")/$C$4</f>
        <v>-804</v>
      </c>
      <c r="F12" s="18"/>
      <c r="G12" s="3">
        <f>IFERROR(_xll.KeyLookup($C$3,G$7,G$8,$A12),"-")/$C$4</f>
        <v>0</v>
      </c>
      <c r="H12" s="3">
        <f>IFERROR(_xll.KeyLookup($C$3,H$7,H$8,$A12),"-")/$C$4</f>
        <v>0</v>
      </c>
      <c r="I12" s="3">
        <f>IFERROR(_xll.KeyLookup($C$3,I$7,I$8,$A12),"-")/$C$4</f>
        <v>0</v>
      </c>
      <c r="J12" s="3">
        <f>IFERROR(_xll.KeyLookup($C$3,J$7,J$8,$A12),"-")/$C$4</f>
        <v>-804</v>
      </c>
      <c r="K12" s="3">
        <f>IFERROR(_xll.KeyLookup($C$3,K$7,K$8,$A12),"-")/$C$4</f>
        <v>-1204</v>
      </c>
    </row>
    <row r="13" spans="1:11" hidden="1" outlineLevel="1" x14ac:dyDescent="0.25">
      <c r="A13" s="1">
        <v>10208</v>
      </c>
      <c r="B13" t="str">
        <f>_xll.KeyName($C$3,$A13)</f>
        <v>Leiðrétting fyrir aðrar rekstrartekjur</v>
      </c>
      <c r="C13" s="3">
        <f>IFERROR(_xll.KeyLookup($C$3,C$7,C$8,$A13),"-")/$C$4</f>
        <v>0</v>
      </c>
      <c r="D13" s="3">
        <f>IFERROR(_xll.KeyLookup($C$3,D$7,D$8,$A13),"-")/$C$4</f>
        <v>0</v>
      </c>
      <c r="E13" s="3">
        <f>IFERROR(_xll.KeyLookup($C$3,E$7,E$8,$A13),"-")/$C$4</f>
        <v>-410</v>
      </c>
      <c r="F13" s="18"/>
      <c r="G13" s="3">
        <f>IFERROR(_xll.KeyLookup($C$3,G$7,G$8,$A13),"-")/$C$4</f>
        <v>0</v>
      </c>
      <c r="H13" s="3">
        <f>IFERROR(_xll.KeyLookup($C$3,H$7,H$8,$A13),"-")/$C$4</f>
        <v>0</v>
      </c>
      <c r="I13" s="3">
        <f>IFERROR(_xll.KeyLookup($C$3,I$7,I$8,$A13),"-")/$C$4</f>
        <v>0</v>
      </c>
      <c r="J13" s="3">
        <f>IFERROR(_xll.KeyLookup($C$3,J$7,J$8,$A13),"-")/$C$4</f>
        <v>-410</v>
      </c>
      <c r="K13" s="3">
        <f>IFERROR(_xll.KeyLookup($C$3,K$7,K$8,$A13),"-")/$C$4</f>
        <v>-228</v>
      </c>
    </row>
    <row r="14" spans="1:11" hidden="1" outlineLevel="1" x14ac:dyDescent="0.25">
      <c r="A14" s="1">
        <v>10209</v>
      </c>
      <c r="B14" t="str">
        <f>_xll.KeyName($C$3,$A14)</f>
        <v>Sala á þjónustu</v>
      </c>
      <c r="C14" s="3">
        <f>IFERROR(_xll.KeyLookup($C$3,C$7,C$8,$A14),"-")/$C$4</f>
        <v>26338</v>
      </c>
      <c r="D14" s="3">
        <f>IFERROR(_xll.KeyLookup($C$3,D$7,D$8,$A14),"-")/$C$4</f>
        <v>26893</v>
      </c>
      <c r="E14" s="3">
        <f>IFERROR(_xll.KeyLookup($C$3,E$7,E$8,$A14),"-")/$C$4</f>
        <v>0</v>
      </c>
      <c r="F14" s="18"/>
      <c r="G14" s="3">
        <f>IFERROR(_xll.KeyLookup($C$3,G$7,G$8,$A14),"-")/$C$4</f>
        <v>13546</v>
      </c>
      <c r="H14" s="3">
        <f>IFERROR(_xll.KeyLookup($C$3,H$7,H$8,$A14),"-")/$C$4</f>
        <v>13347</v>
      </c>
      <c r="I14" s="3">
        <f>IFERROR(_xll.KeyLookup($C$3,I$7,I$8,$A14),"-")/$C$4</f>
        <v>12873</v>
      </c>
      <c r="J14" s="3">
        <f>IFERROR(_xll.KeyLookup($C$3,J$7,J$8,$A14),"-")/$C$4</f>
        <v>-12873</v>
      </c>
      <c r="K14" s="3">
        <f>IFERROR(_xll.KeyLookup($C$3,K$7,K$8,$A14),"-")/$C$4</f>
        <v>0</v>
      </c>
    </row>
    <row r="15" spans="1:11" hidden="1" outlineLevel="1" x14ac:dyDescent="0.25">
      <c r="A15" s="1">
        <v>10210</v>
      </c>
      <c r="B15" t="str">
        <f>_xll.KeyName($C$3,$A15)</f>
        <v>Sala á vörum</v>
      </c>
      <c r="C15" s="3">
        <f>IFERROR(_xll.KeyLookup($C$3,C$7,C$8,$A15),"-")/$C$4</f>
        <v>2189</v>
      </c>
      <c r="D15" s="3">
        <f>IFERROR(_xll.KeyLookup($C$3,D$7,D$8,$A15),"-")/$C$4</f>
        <v>2602</v>
      </c>
      <c r="E15" s="3">
        <f>IFERROR(_xll.KeyLookup($C$3,E$7,E$8,$A15),"-")/$C$4</f>
        <v>0</v>
      </c>
      <c r="F15" s="18"/>
      <c r="G15" s="3">
        <f>IFERROR(_xll.KeyLookup($C$3,G$7,G$8,$A15),"-")/$C$4</f>
        <v>1121</v>
      </c>
      <c r="H15" s="3">
        <f>IFERROR(_xll.KeyLookup($C$3,H$7,H$8,$A15),"-")/$C$4</f>
        <v>1481</v>
      </c>
      <c r="I15" s="3">
        <f>IFERROR(_xll.KeyLookup($C$3,I$7,I$8,$A15),"-")/$C$4</f>
        <v>2197</v>
      </c>
      <c r="J15" s="3">
        <f>IFERROR(_xll.KeyLookup($C$3,J$7,J$8,$A15),"-")/$C$4</f>
        <v>-2197</v>
      </c>
      <c r="K15" s="3">
        <f>IFERROR(_xll.KeyLookup($C$3,K$7,K$8,$A15),"-")/$C$4</f>
        <v>0</v>
      </c>
    </row>
    <row r="16" spans="1:11" collapsed="1" x14ac:dyDescent="0.25">
      <c r="A16" s="1">
        <v>102</v>
      </c>
      <c r="B16" t="str">
        <f>_xll.KeyName($C$3,$A16)</f>
        <v>Seldar vörur og þjónusta</v>
      </c>
      <c r="C16" s="3">
        <f>IFERROR(_xll.KeyLookup($C$3,C$7,C$8,$A16),"-")/$C$4</f>
        <v>28527</v>
      </c>
      <c r="D16" s="3">
        <f>IFERROR(_xll.KeyLookup($C$3,D$7,D$8,$A16),"-")/$C$4</f>
        <v>29495</v>
      </c>
      <c r="E16" s="3">
        <f>IFERROR(_xll.KeyLookup($C$3,E$7,E$8,$A16),"-")/$C$4</f>
        <v>29912</v>
      </c>
      <c r="F16" s="18"/>
      <c r="G16" s="3">
        <f>IFERROR(_xll.KeyLookup($C$3,G$7,G$8,$A16),"-")/$C$4</f>
        <v>14667</v>
      </c>
      <c r="H16" s="3">
        <f>IFERROR(_xll.KeyLookup($C$3,H$7,H$8,$A16),"-")/$C$4</f>
        <v>14828</v>
      </c>
      <c r="I16" s="3">
        <f>IFERROR(_xll.KeyLookup($C$3,I$7,I$8,$A16),"-")/$C$4</f>
        <v>15070</v>
      </c>
      <c r="J16" s="3">
        <f>IFERROR(_xll.KeyLookup($C$3,J$7,J$8,$A16),"-")/$C$4</f>
        <v>14842</v>
      </c>
      <c r="K16" s="3">
        <f>IFERROR(_xll.KeyLookup($C$3,K$7,K$8,$A16),"-")/$C$4</f>
        <v>14387</v>
      </c>
    </row>
    <row r="17" spans="1:11" x14ac:dyDescent="0.25">
      <c r="A17" s="4" t="s">
        <v>2</v>
      </c>
      <c r="B17" s="5" t="str">
        <f>_xll.KeyName($C$3,$A17)</f>
        <v>Revenues</v>
      </c>
      <c r="C17" s="6">
        <f>IFERROR(_xll.KeyLookup($C$3,C$7,C$8,$A17),"-")/$C$4</f>
        <v>28527</v>
      </c>
      <c r="D17" s="6">
        <f>IFERROR(_xll.KeyLookup($C$3,D$7,D$8,$A17),"-")/$C$4</f>
        <v>29495</v>
      </c>
      <c r="E17" s="6">
        <f>IFERROR(_xll.KeyLookup($C$3,E$7,E$8,$A17),"-")/$C$4</f>
        <v>29912</v>
      </c>
      <c r="F17" s="21"/>
      <c r="G17" s="6">
        <f>IFERROR(_xll.KeyLookup($C$3,G$7,G$8,$A17),"-")/$C$4</f>
        <v>14667</v>
      </c>
      <c r="H17" s="6">
        <f>IFERROR(_xll.KeyLookup($C$3,H$7,H$8,$A17),"-")/$C$4</f>
        <v>14828</v>
      </c>
      <c r="I17" s="6">
        <f>IFERROR(_xll.KeyLookup($C$3,I$7,I$8,$A17),"-")/$C$4</f>
        <v>15070</v>
      </c>
      <c r="J17" s="6">
        <f>IFERROR(_xll.KeyLookup($C$3,J$7,J$8,$A17),"-")/$C$4</f>
        <v>14842</v>
      </c>
      <c r="K17" s="6">
        <f>IFERROR(_xll.KeyLookup($C$3,K$7,K$8,$A17),"-")/$C$4</f>
        <v>14387</v>
      </c>
    </row>
    <row r="18" spans="1:11" x14ac:dyDescent="0.25">
      <c r="A18" s="1">
        <v>115</v>
      </c>
      <c r="B18" t="str">
        <f>_xll.KeyName($C$3,$A18)</f>
        <v>Kostnaðarverð seldra vara og þjónustu</v>
      </c>
      <c r="C18" s="3">
        <f>IFERROR(_xll.KeyLookup($C$3,C$7,C$8,$A18),"-")/$C$4</f>
        <v>-11963</v>
      </c>
      <c r="D18" s="3">
        <f>IFERROR(_xll.KeyLookup($C$3,D$7,D$8,$A18),"-")/$C$4</f>
        <v>-12770</v>
      </c>
      <c r="E18" s="3">
        <f>IFERROR(_xll.KeyLookup($C$3,E$7,E$8,$A18),"-")/$C$4</f>
        <v>-13252</v>
      </c>
      <c r="F18" s="18"/>
      <c r="G18" s="3">
        <f>IFERROR(_xll.KeyLookup($C$3,G$7,G$8,$A18),"-")/$C$4</f>
        <v>-6077</v>
      </c>
      <c r="H18" s="3">
        <f>IFERROR(_xll.KeyLookup($C$3,H$7,H$8,$A18),"-")/$C$4</f>
        <v>-6693</v>
      </c>
      <c r="I18" s="3">
        <f>IFERROR(_xll.KeyLookup($C$3,I$7,I$8,$A18),"-")/$C$4</f>
        <v>-6871</v>
      </c>
      <c r="J18" s="3">
        <f>IFERROR(_xll.KeyLookup($C$3,J$7,J$8,$A18),"-")/$C$4</f>
        <v>-6381</v>
      </c>
      <c r="K18" s="3">
        <f>IFERROR(_xll.KeyLookup($C$3,K$7,K$8,$A18),"-")/$C$4</f>
        <v>-6361</v>
      </c>
    </row>
    <row r="19" spans="1:11" x14ac:dyDescent="0.25">
      <c r="A19" s="4" t="s">
        <v>3</v>
      </c>
      <c r="B19" s="5" t="str">
        <f>_xll.KeyName($C$3,$A19)</f>
        <v>Gross Profit</v>
      </c>
      <c r="C19" s="6">
        <f>IFERROR(_xll.KeyLookup($C$3,C$7,C$8,$A19),"-")/$C$4</f>
        <v>16564</v>
      </c>
      <c r="D19" s="6">
        <f>IFERROR(_xll.KeyLookup($C$3,D$7,D$8,$A19),"-")/$C$4</f>
        <v>16725</v>
      </c>
      <c r="E19" s="6">
        <f>IFERROR(_xll.KeyLookup($C$3,E$7,E$8,$A19),"-")/$C$4</f>
        <v>16660</v>
      </c>
      <c r="F19" s="21"/>
      <c r="G19" s="6">
        <f>IFERROR(_xll.KeyLookup($C$3,G$7,G$8,$A19),"-")/$C$4</f>
        <v>8590</v>
      </c>
      <c r="H19" s="6">
        <f>IFERROR(_xll.KeyLookup($C$3,H$7,H$8,$A19),"-")/$C$4</f>
        <v>8135</v>
      </c>
      <c r="I19" s="6">
        <f>IFERROR(_xll.KeyLookup($C$3,I$7,I$8,$A19),"-")/$C$4</f>
        <v>8199</v>
      </c>
      <c r="J19" s="6">
        <f>IFERROR(_xll.KeyLookup($C$3,J$7,J$8,$A19),"-")/$C$4</f>
        <v>8461</v>
      </c>
      <c r="K19" s="6">
        <f>IFERROR(_xll.KeyLookup($C$3,K$7,K$8,$A19),"-")/$C$4</f>
        <v>8026</v>
      </c>
    </row>
    <row r="20" spans="1:11" x14ac:dyDescent="0.25">
      <c r="A20" s="4"/>
      <c r="B20" s="5" t="s">
        <v>28</v>
      </c>
      <c r="C20" s="6">
        <f>C17+C18+C24</f>
        <v>12817</v>
      </c>
      <c r="D20" s="6">
        <f>D17+D18+D24</f>
        <v>13784</v>
      </c>
      <c r="E20" s="6">
        <f>E17+E18+E24</f>
        <v>13508</v>
      </c>
      <c r="F20" s="21"/>
      <c r="G20" s="6">
        <f>G17+G18+G24</f>
        <v>6783</v>
      </c>
      <c r="H20" s="6">
        <f>H17+H18+H24</f>
        <v>7001</v>
      </c>
      <c r="I20" s="6">
        <f>I17+I18+I24</f>
        <v>6683</v>
      </c>
      <c r="J20" s="6">
        <f>J17+J18+J24</f>
        <v>6825</v>
      </c>
      <c r="K20" s="6">
        <f>K17+K18+K24</f>
        <v>6579</v>
      </c>
    </row>
    <row r="21" spans="1:11" x14ac:dyDescent="0.25">
      <c r="A21" s="1">
        <v>121</v>
      </c>
      <c r="B21" t="str">
        <f>_xll.KeyName($C$3,$A21)</f>
        <v>Aðrar rekstrartekjur</v>
      </c>
      <c r="C21" s="3">
        <f>IFERROR(_xll.KeyLookup($C$3,C$7,C$8,$A21),"-")/$C$4</f>
        <v>362</v>
      </c>
      <c r="D21" s="3">
        <f>IFERROR(_xll.KeyLookup($C$3,D$7,D$8,$A21),"-")/$C$4</f>
        <v>427</v>
      </c>
      <c r="E21" s="3">
        <f>IFERROR(_xll.KeyLookup($C$3,E$7,E$8,$A21),"-")/$C$4</f>
        <v>410</v>
      </c>
      <c r="F21" s="18"/>
      <c r="G21" s="3">
        <f>IFERROR(_xll.KeyLookup($C$3,G$7,G$8,$A21),"-")/$C$4</f>
        <v>244</v>
      </c>
      <c r="H21" s="3">
        <f>IFERROR(_xll.KeyLookup($C$3,H$7,H$8,$A21),"-")/$C$4</f>
        <v>183</v>
      </c>
      <c r="I21" s="3">
        <f>IFERROR(_xll.KeyLookup($C$3,I$7,I$8,$A21),"-")/$C$4</f>
        <v>214</v>
      </c>
      <c r="J21" s="3">
        <f>IFERROR(_xll.KeyLookup($C$3,J$7,J$8,$A21),"-")/$C$4</f>
        <v>196</v>
      </c>
      <c r="K21" s="3">
        <f>IFERROR(_xll.KeyLookup($C$3,K$7,K$8,$A21),"-")/$C$4</f>
        <v>228</v>
      </c>
    </row>
    <row r="22" spans="1:11" x14ac:dyDescent="0.25">
      <c r="A22" s="1">
        <v>126</v>
      </c>
      <c r="B22" t="str">
        <f>_xll.KeyName($C$3,$A22)</f>
        <v>Rekstrarkostnaður</v>
      </c>
      <c r="C22" s="3">
        <f>IFERROR(_xll.KeyLookup($C$3,C$7,C$8,$A22),"-")/$C$4</f>
        <v>-9546</v>
      </c>
      <c r="D22" s="3">
        <f>IFERROR(_xll.KeyLookup($C$3,D$7,D$8,$A22),"-")/$C$4</f>
        <v>-8842</v>
      </c>
      <c r="E22" s="3">
        <f>IFERROR(_xll.KeyLookup($C$3,E$7,E$8,$A22),"-")/$C$4</f>
        <v>-8758</v>
      </c>
      <c r="F22" s="18"/>
      <c r="G22" s="3">
        <f>IFERROR(_xll.KeyLookup($C$3,G$7,G$8,$A22),"-")/$C$4</f>
        <v>-4782</v>
      </c>
      <c r="H22" s="3">
        <f>IFERROR(_xll.KeyLookup($C$3,H$7,H$8,$A22),"-")/$C$4</f>
        <v>-4060</v>
      </c>
      <c r="I22" s="3">
        <f>IFERROR(_xll.KeyLookup($C$3,I$7,I$8,$A22),"-")/$C$4</f>
        <v>-4416</v>
      </c>
      <c r="J22" s="3">
        <f>IFERROR(_xll.KeyLookup($C$3,J$7,J$8,$A22),"-")/$C$4</f>
        <v>-4342</v>
      </c>
      <c r="K22" s="3">
        <f>IFERROR(_xll.KeyLookup($C$3,K$7,K$8,$A22),"-")/$C$4</f>
        <v>-4231</v>
      </c>
    </row>
    <row r="23" spans="1:11" x14ac:dyDescent="0.25">
      <c r="A23" s="4" t="s">
        <v>4</v>
      </c>
      <c r="B23" s="5" t="str">
        <f>_xll.KeyName($C$3,$A23)</f>
        <v>EBITDA</v>
      </c>
      <c r="C23" s="6">
        <f>IFERROR(_xll.KeyLookup($C$3,C$7,C$8,$A23),"-")/$C$4</f>
        <v>7380</v>
      </c>
      <c r="D23" s="6">
        <f>IFERROR(_xll.KeyLookup($C$3,D$7,D$8,$A23),"-")/$C$4</f>
        <v>8310</v>
      </c>
      <c r="E23" s="6">
        <f>IFERROR(_xll.KeyLookup($C$3,E$7,E$8,$A23),"-")/$C$4</f>
        <v>8312</v>
      </c>
      <c r="F23" s="21"/>
      <c r="G23" s="6">
        <f>IFERROR(_xll.KeyLookup($C$3,G$7,G$8,$A23),"-")/$C$4</f>
        <v>4052</v>
      </c>
      <c r="H23" s="6">
        <f>IFERROR(_xll.KeyLookup($C$3,H$7,H$8,$A23),"-")/$C$4</f>
        <v>4258</v>
      </c>
      <c r="I23" s="6">
        <f>IFERROR(_xll.KeyLookup($C$3,I$7,I$8,$A23),"-")/$C$4</f>
        <v>3997</v>
      </c>
      <c r="J23" s="6">
        <f>IFERROR(_xll.KeyLookup($C$3,J$7,J$8,$A23),"-")/$C$4</f>
        <v>4315</v>
      </c>
      <c r="K23" s="6">
        <f>IFERROR(_xll.KeyLookup($C$3,K$7,K$8,$A23),"-")/$C$4</f>
        <v>4023</v>
      </c>
    </row>
    <row r="24" spans="1:11" outlineLevel="1" x14ac:dyDescent="0.25">
      <c r="A24" s="1">
        <v>13101</v>
      </c>
      <c r="B24" t="str">
        <f>_xll.KeyName($C$3,$A24)</f>
        <v>Kostnaðarverð seldra vara og þjónustu - afskriftir</v>
      </c>
      <c r="C24" s="3">
        <f>IFERROR(_xll.KeyLookup($C$3,C$7,C$8,$A24),"-")/$C$4</f>
        <v>-3747</v>
      </c>
      <c r="D24" s="3">
        <f>IFERROR(_xll.KeyLookup($C$3,D$7,D$8,$A24),"-")/$C$4</f>
        <v>-2941</v>
      </c>
      <c r="E24" s="3">
        <f>IFERROR(_xll.KeyLookup($C$3,E$7,E$8,$A24),"-")/$C$4</f>
        <v>-3152</v>
      </c>
      <c r="F24" s="18"/>
      <c r="G24" s="3">
        <f>IFERROR(_xll.KeyLookup($C$3,G$7,G$8,$A24),"-")/$C$4</f>
        <v>-1807</v>
      </c>
      <c r="H24" s="3">
        <f>IFERROR(_xll.KeyLookup($C$3,H$7,H$8,$A24),"-")/$C$4</f>
        <v>-1134</v>
      </c>
      <c r="I24" s="3">
        <f>IFERROR(_xll.KeyLookup($C$3,I$7,I$8,$A24),"-")/$C$4</f>
        <v>-1516</v>
      </c>
      <c r="J24" s="3">
        <f>IFERROR(_xll.KeyLookup($C$3,J$7,J$8,$A24),"-")/$C$4</f>
        <v>-1636</v>
      </c>
      <c r="K24" s="3">
        <f>IFERROR(_xll.KeyLookup($C$3,K$7,K$8,$A24),"-")/$C$4</f>
        <v>-1447</v>
      </c>
    </row>
    <row r="25" spans="1:11" outlineLevel="1" x14ac:dyDescent="0.25">
      <c r="A25" s="1">
        <v>13102</v>
      </c>
      <c r="B25" t="str">
        <f>_xll.KeyName($C$3,$A25)</f>
        <v>Rekstrarkostnaður - afskriftir</v>
      </c>
      <c r="C25" s="3">
        <f>IFERROR(_xll.KeyLookup($C$3,C$7,C$8,$A25),"-")/$C$4</f>
        <v>0</v>
      </c>
      <c r="D25" s="3">
        <f>IFERROR(_xll.KeyLookup($C$3,D$7,D$8,$A25),"-")/$C$4</f>
        <v>-625</v>
      </c>
      <c r="E25" s="3">
        <f>IFERROR(_xll.KeyLookup($C$3,E$7,E$8,$A25),"-")/$C$4</f>
        <v>-374</v>
      </c>
      <c r="F25" s="18"/>
      <c r="G25" s="3">
        <f>IFERROR(_xll.KeyLookup($C$3,G$7,G$8,$A25),"-")/$C$4</f>
        <v>0</v>
      </c>
      <c r="H25" s="3">
        <f>IFERROR(_xll.KeyLookup($C$3,H$7,H$8,$A25),"-")/$C$4</f>
        <v>-625</v>
      </c>
      <c r="I25" s="3">
        <f>IFERROR(_xll.KeyLookup($C$3,I$7,I$8,$A25),"-")/$C$4</f>
        <v>-296</v>
      </c>
      <c r="J25" s="3">
        <f>IFERROR(_xll.KeyLookup($C$3,J$7,J$8,$A25),"-")/$C$4</f>
        <v>-78</v>
      </c>
      <c r="K25" s="3">
        <f>IFERROR(_xll.KeyLookup($C$3,K$7,K$8,$A25),"-")/$C$4</f>
        <v>-271</v>
      </c>
    </row>
    <row r="26" spans="1:11" outlineLevel="1" x14ac:dyDescent="0.25">
      <c r="A26" s="1">
        <v>13103</v>
      </c>
      <c r="B26" t="str">
        <f>_xll.KeyName($C$3,$A26)</f>
        <v>Afskriftir og virðisrýrnun</v>
      </c>
      <c r="C26" s="3">
        <f>IFERROR(_xll.KeyLookup($C$3,C$7,C$8,$A26),"-")/$C$4</f>
        <v>-1685</v>
      </c>
      <c r="D26" s="3">
        <f>IFERROR(_xll.KeyLookup($C$3,D$7,D$8,$A26),"-")/$C$4</f>
        <v>-14055</v>
      </c>
      <c r="E26" s="3">
        <f>IFERROR(_xll.KeyLookup($C$3,E$7,E$8,$A26),"-")/$C$4</f>
        <v>0</v>
      </c>
      <c r="F26" s="18"/>
      <c r="G26" s="3">
        <f>IFERROR(_xll.KeyLookup($C$3,G$7,G$8,$A26),"-")/$C$4</f>
        <v>0</v>
      </c>
      <c r="H26" s="3">
        <f>IFERROR(_xll.KeyLookup($C$3,H$7,H$8,$A26),"-")/$C$4</f>
        <v>-14055</v>
      </c>
      <c r="I26" s="3">
        <f>IFERROR(_xll.KeyLookup($C$3,I$7,I$8,$A26),"-")/$C$4</f>
        <v>0</v>
      </c>
      <c r="J26" s="3">
        <f>IFERROR(_xll.KeyLookup($C$3,J$7,J$8,$A26),"-")/$C$4</f>
        <v>0</v>
      </c>
      <c r="K26" s="3">
        <f>IFERROR(_xll.KeyLookup($C$3,K$7,K$8,$A26),"-")/$C$4</f>
        <v>0</v>
      </c>
    </row>
    <row r="27" spans="1:11" x14ac:dyDescent="0.25">
      <c r="A27" s="1">
        <v>131</v>
      </c>
      <c r="B27" t="str">
        <f>_xll.KeyName($C$3,$A27)</f>
        <v>Afskriftir og virðisrýrnun</v>
      </c>
      <c r="C27" s="3">
        <f>IFERROR(_xll.KeyLookup($C$3,C$7,C$8,$A27),"-")/$C$4</f>
        <v>-5432</v>
      </c>
      <c r="D27" s="3">
        <f>IFERROR(_xll.KeyLookup($C$3,D$7,D$8,$A27),"-")/$C$4</f>
        <v>-17621</v>
      </c>
      <c r="E27" s="3">
        <f>IFERROR(_xll.KeyLookup($C$3,E$7,E$8,$A27),"-")/$C$4</f>
        <v>-3526</v>
      </c>
      <c r="F27" s="18"/>
      <c r="G27" s="3">
        <f>IFERROR(_xll.KeyLookup($C$3,G$7,G$8,$A27),"-")/$C$4</f>
        <v>-1807</v>
      </c>
      <c r="H27" s="3">
        <f>IFERROR(_xll.KeyLookup($C$3,H$7,H$8,$A27),"-")/$C$4</f>
        <v>-15814</v>
      </c>
      <c r="I27" s="3">
        <f>IFERROR(_xll.KeyLookup($C$3,I$7,I$8,$A27),"-")/$C$4</f>
        <v>-1812</v>
      </c>
      <c r="J27" s="3">
        <f>IFERROR(_xll.KeyLookup($C$3,J$7,J$8,$A27),"-")/$C$4</f>
        <v>-1714</v>
      </c>
      <c r="K27" s="3">
        <f>IFERROR(_xll.KeyLookup($C$3,K$7,K$8,$A27),"-")/$C$4</f>
        <v>-1718</v>
      </c>
    </row>
    <row r="28" spans="1:11" x14ac:dyDescent="0.25">
      <c r="A28" s="4" t="s">
        <v>5</v>
      </c>
      <c r="B28" s="5" t="str">
        <f>_xll.KeyName($C$3,$A28)</f>
        <v>EBIT</v>
      </c>
      <c r="C28" s="6">
        <f>IFERROR(_xll.KeyLookup($C$3,C$7,C$8,$A28),"-")/$C$4</f>
        <v>1948</v>
      </c>
      <c r="D28" s="6">
        <f>IFERROR(_xll.KeyLookup($C$3,D$7,D$8,$A28),"-")/$C$4</f>
        <v>-9311</v>
      </c>
      <c r="E28" s="6">
        <f>IFERROR(_xll.KeyLookup($C$3,E$7,E$8,$A28),"-")/$C$4</f>
        <v>4786</v>
      </c>
      <c r="F28" s="21"/>
      <c r="G28" s="6">
        <f>IFERROR(_xll.KeyLookup($C$3,G$7,G$8,$A28),"-")/$C$4</f>
        <v>2245</v>
      </c>
      <c r="H28" s="6">
        <f>IFERROR(_xll.KeyLookup($C$3,H$7,H$8,$A28),"-")/$C$4</f>
        <v>-11556</v>
      </c>
      <c r="I28" s="6">
        <f>IFERROR(_xll.KeyLookup($C$3,I$7,I$8,$A28),"-")/$C$4</f>
        <v>2185</v>
      </c>
      <c r="J28" s="6">
        <f>IFERROR(_xll.KeyLookup($C$3,J$7,J$8,$A28),"-")/$C$4</f>
        <v>2601</v>
      </c>
      <c r="K28" s="6">
        <f>IFERROR(_xll.KeyLookup($C$3,K$7,K$8,$A28),"-")/$C$4</f>
        <v>2305</v>
      </c>
    </row>
    <row r="29" spans="1:11" x14ac:dyDescent="0.25">
      <c r="A29" s="1">
        <v>141</v>
      </c>
      <c r="B29" t="str">
        <f>_xll.KeyName($C$3,$A29)</f>
        <v>Fjármunatekjur</v>
      </c>
      <c r="C29" s="3">
        <f>IFERROR(_xll.KeyLookup($C$3,C$7,C$8,$A29),"-")/$C$4</f>
        <v>303</v>
      </c>
      <c r="D29" s="3">
        <f>IFERROR(_xll.KeyLookup($C$3,D$7,D$8,$A29),"-")/$C$4</f>
        <v>510</v>
      </c>
      <c r="E29" s="3">
        <f>IFERROR(_xll.KeyLookup($C$3,E$7,E$8,$A29),"-")/$C$4</f>
        <v>1108</v>
      </c>
      <c r="F29" s="18"/>
      <c r="G29" s="3">
        <f>IFERROR(_xll.KeyLookup($C$3,G$7,G$8,$A29),"-")/$C$4</f>
        <v>121</v>
      </c>
      <c r="H29" s="3">
        <f>IFERROR(_xll.KeyLookup($C$3,H$7,H$8,$A29),"-")/$C$4</f>
        <v>389</v>
      </c>
      <c r="I29" s="3">
        <f>IFERROR(_xll.KeyLookup($C$3,I$7,I$8,$A29),"-")/$C$4</f>
        <v>413</v>
      </c>
      <c r="J29" s="3">
        <f>IFERROR(_xll.KeyLookup($C$3,J$7,J$8,$A29),"-")/$C$4</f>
        <v>695</v>
      </c>
      <c r="K29" s="3">
        <f>IFERROR(_xll.KeyLookup($C$3,K$7,K$8,$A29),"-")/$C$4</f>
        <v>205</v>
      </c>
    </row>
    <row r="30" spans="1:11" x14ac:dyDescent="0.25">
      <c r="A30" s="1">
        <v>142</v>
      </c>
      <c r="B30" t="str">
        <f>_xll.KeyName($C$3,$A30)</f>
        <v>Fjármagnsgjöld</v>
      </c>
      <c r="C30" s="3">
        <f>IFERROR(_xll.KeyLookup($C$3,C$7,C$8,$A30),"-")/$C$4</f>
        <v>-5619</v>
      </c>
      <c r="D30" s="3">
        <f>IFERROR(_xll.KeyLookup($C$3,D$7,D$8,$A30),"-")/$C$4</f>
        <v>-3793</v>
      </c>
      <c r="E30" s="3">
        <f>IFERROR(_xll.KeyLookup($C$3,E$7,E$8,$A30),"-")/$C$4</f>
        <v>-1868</v>
      </c>
      <c r="F30" s="18"/>
      <c r="G30" s="3">
        <f>IFERROR(_xll.KeyLookup($C$3,G$7,G$8,$A30),"-")/$C$4</f>
        <v>-2477</v>
      </c>
      <c r="H30" s="3">
        <f>IFERROR(_xll.KeyLookup($C$3,H$7,H$8,$A30),"-")/$C$4</f>
        <v>-1316</v>
      </c>
      <c r="I30" s="3">
        <f>IFERROR(_xll.KeyLookup($C$3,I$7,I$8,$A30),"-")/$C$4</f>
        <v>-986</v>
      </c>
      <c r="J30" s="3">
        <f>IFERROR(_xll.KeyLookup($C$3,J$7,J$8,$A30),"-")/$C$4</f>
        <v>-882</v>
      </c>
      <c r="K30" s="3">
        <f>IFERROR(_xll.KeyLookup($C$3,K$7,K$8,$A30),"-")/$C$4</f>
        <v>-912</v>
      </c>
    </row>
    <row r="31" spans="1:11" x14ac:dyDescent="0.25">
      <c r="A31" s="1">
        <v>143</v>
      </c>
      <c r="B31" t="str">
        <f>_xll.KeyName($C$3,$A31)</f>
        <v>Gengismunur</v>
      </c>
      <c r="C31" s="3">
        <f>IFERROR(_xll.KeyLookup($C$3,C$7,C$8,$A31),"-")/$C$4</f>
        <v>-220</v>
      </c>
      <c r="D31" s="3">
        <f>IFERROR(_xll.KeyLookup($C$3,D$7,D$8,$A31),"-")/$C$4</f>
        <v>-2629</v>
      </c>
      <c r="E31" s="3">
        <f>IFERROR(_xll.KeyLookup($C$3,E$7,E$8,$A31),"-")/$C$4</f>
        <v>151</v>
      </c>
      <c r="F31" s="18"/>
      <c r="G31" s="3">
        <f>IFERROR(_xll.KeyLookup($C$3,G$7,G$8,$A31),"-")/$C$4</f>
        <v>753</v>
      </c>
      <c r="H31" s="3">
        <f>IFERROR(_xll.KeyLookup($C$3,H$7,H$8,$A31),"-")/$C$4</f>
        <v>-3382</v>
      </c>
      <c r="I31" s="3">
        <f>IFERROR(_xll.KeyLookup($C$3,I$7,I$8,$A31),"-")/$C$4</f>
        <v>6</v>
      </c>
      <c r="J31" s="3">
        <f>IFERROR(_xll.KeyLookup($C$3,J$7,J$8,$A31),"-")/$C$4</f>
        <v>145</v>
      </c>
      <c r="K31" s="3">
        <f>IFERROR(_xll.KeyLookup($C$3,K$7,K$8,$A31),"-")/$C$4</f>
        <v>110</v>
      </c>
    </row>
    <row r="32" spans="1:11" x14ac:dyDescent="0.25">
      <c r="A32" s="1">
        <v>14</v>
      </c>
      <c r="B32" t="str">
        <f>_xll.KeyName($C$3,$A32)</f>
        <v>Fjármagnsliðir og aðrir liðir</v>
      </c>
      <c r="C32" s="3">
        <f>IFERROR(_xll.KeyLookup($C$3,C$7,C$8,$A32),"-")/$C$4</f>
        <v>-5536</v>
      </c>
      <c r="D32" s="3">
        <f>IFERROR(_xll.KeyLookup($C$3,D$7,D$8,$A32),"-")/$C$4</f>
        <v>-5934</v>
      </c>
      <c r="E32" s="3">
        <f>IFERROR(_xll.KeyLookup($C$3,E$7,E$8,$A32),"-")/$C$4</f>
        <v>-671</v>
      </c>
      <c r="F32" s="18"/>
      <c r="G32" s="3">
        <f>IFERROR(_xll.KeyLookup($C$3,G$7,G$8,$A32),"-")/$C$4</f>
        <v>-1603</v>
      </c>
      <c r="H32" s="3">
        <f>IFERROR(_xll.KeyLookup($C$3,H$7,H$8,$A32),"-")/$C$4</f>
        <v>-4331</v>
      </c>
      <c r="I32" s="3">
        <f>IFERROR(_xll.KeyLookup($C$3,I$7,I$8,$A32),"-")/$C$4</f>
        <v>-567</v>
      </c>
      <c r="J32" s="3">
        <f>IFERROR(_xll.KeyLookup($C$3,J$7,J$8,$A32),"-")/$C$4</f>
        <v>-104</v>
      </c>
      <c r="K32" s="3">
        <f>IFERROR(_xll.KeyLookup($C$3,K$7,K$8,$A32),"-")/$C$4</f>
        <v>-630</v>
      </c>
    </row>
    <row r="33" spans="1:11" x14ac:dyDescent="0.25">
      <c r="A33" s="1">
        <v>15</v>
      </c>
      <c r="B33" t="str">
        <f>_xll.KeyName($C$3,$A33)</f>
        <v>Tekjuskattur</v>
      </c>
      <c r="C33" s="3">
        <f>IFERROR(_xll.KeyLookup($C$3,C$7,C$8,$A33),"-")/$C$4</f>
        <v>185</v>
      </c>
      <c r="D33" s="3">
        <f>IFERROR(_xll.KeyLookup($C$3,D$7,D$8,$A33),"-")/$C$4</f>
        <v>-1742</v>
      </c>
      <c r="E33" s="3">
        <f>IFERROR(_xll.KeyLookup($C$3,E$7,E$8,$A33),"-")/$C$4</f>
        <v>-841</v>
      </c>
      <c r="F33" s="18"/>
      <c r="G33" s="3">
        <f>IFERROR(_xll.KeyLookup($C$3,G$7,G$8,$A33),"-")/$C$4</f>
        <v>-176</v>
      </c>
      <c r="H33" s="3">
        <f>IFERROR(_xll.KeyLookup($C$3,H$7,H$8,$A33),"-")/$C$4</f>
        <v>-1566</v>
      </c>
      <c r="I33" s="3">
        <f>IFERROR(_xll.KeyLookup($C$3,I$7,I$8,$A33),"-")/$C$4</f>
        <v>-281</v>
      </c>
      <c r="J33" s="3">
        <f>IFERROR(_xll.KeyLookup($C$3,J$7,J$8,$A33),"-")/$C$4</f>
        <v>-560</v>
      </c>
      <c r="K33" s="3">
        <f>IFERROR(_xll.KeyLookup($C$3,K$7,K$8,$A33),"-")/$C$4</f>
        <v>-351</v>
      </c>
    </row>
    <row r="34" spans="1:11" x14ac:dyDescent="0.25">
      <c r="A34" s="4" t="s">
        <v>6</v>
      </c>
      <c r="B34" s="7" t="str">
        <f>_xll.KeyName($C$3,$A34)</f>
        <v>Earnings</v>
      </c>
      <c r="C34" s="6">
        <f>IFERROR(_xll.KeyLookup($C$3,C$7,C$8,$A34),"-")/$C$4</f>
        <v>-3403</v>
      </c>
      <c r="D34" s="6">
        <f>IFERROR(_xll.KeyLookup($C$3,D$7,D$8,$A34),"-")/$C$4</f>
        <v>-16987</v>
      </c>
      <c r="E34" s="6">
        <f>IFERROR(_xll.KeyLookup($C$3,E$7,E$8,$A34),"-")/$C$4</f>
        <v>3274</v>
      </c>
      <c r="F34" s="21"/>
      <c r="G34" s="6">
        <f>IFERROR(_xll.KeyLookup($C$3,G$7,G$8,$A34),"-")/$C$4</f>
        <v>466</v>
      </c>
      <c r="H34" s="6">
        <f>IFERROR(_xll.KeyLookup($C$3,H$7,H$8,$A34),"-")/$C$4</f>
        <v>-17453</v>
      </c>
      <c r="I34" s="6">
        <f>IFERROR(_xll.KeyLookup($C$3,I$7,I$8,$A34),"-")/$C$4</f>
        <v>1337</v>
      </c>
      <c r="J34" s="6">
        <f>IFERROR(_xll.KeyLookup($C$3,J$7,J$8,$A34),"-")/$C$4</f>
        <v>1937</v>
      </c>
      <c r="K34" s="6">
        <f>IFERROR(_xll.KeyLookup($C$3,K$7,K$8,$A34),"-")/$C$4</f>
        <v>1324</v>
      </c>
    </row>
    <row r="35" spans="1:11" x14ac:dyDescent="0.25">
      <c r="C35" s="3"/>
      <c r="D35" s="3"/>
      <c r="E35" s="3"/>
      <c r="F35" s="18"/>
      <c r="G35" s="3"/>
      <c r="H35" s="3"/>
      <c r="I35" s="3"/>
      <c r="J35" s="3"/>
      <c r="K35" s="3"/>
    </row>
    <row r="37" spans="1:11" ht="21" x14ac:dyDescent="0.35">
      <c r="A37" s="8"/>
      <c r="B37" s="14" t="s">
        <v>10</v>
      </c>
      <c r="C37" s="9"/>
      <c r="D37" s="9"/>
      <c r="E37" s="9"/>
      <c r="G37" s="9"/>
      <c r="H37" s="9"/>
      <c r="I37" s="9"/>
      <c r="J37" s="9"/>
      <c r="K37" s="9"/>
    </row>
    <row r="38" spans="1:11" x14ac:dyDescent="0.25">
      <c r="A38" s="1">
        <v>211</v>
      </c>
      <c r="B38" t="str">
        <f>_xll.KeyName($C$3,$A38)</f>
        <v>Rekstrarfjármunir</v>
      </c>
      <c r="C38" s="3">
        <f>IFERROR(_xll.KeyLookup($C$3,C$7,C$8,$A38),"-")/$C$4</f>
        <v>13641</v>
      </c>
      <c r="D38" s="3">
        <f>IFERROR(_xll.KeyLookup($C$3,D$7,D$8,$A38),"-")/$C$4</f>
        <v>13951</v>
      </c>
      <c r="E38" s="3">
        <f>IFERROR(_xll.KeyLookup($C$3,E$7,E$8,$A38),"-")/$C$4</f>
        <v>14416</v>
      </c>
      <c r="F38" s="18"/>
      <c r="G38" s="3">
        <f>IFERROR(_xll.KeyLookup($C$3,G$7,G$8,$A38),"-")/$C$4</f>
        <v>13700</v>
      </c>
      <c r="H38" s="3">
        <f>IFERROR(_xll.KeyLookup($C$3,H$7,H$8,$A38),"-")/$C$4</f>
        <v>13951</v>
      </c>
      <c r="I38" s="3">
        <f>IFERROR(_xll.KeyLookup($C$3,I$7,I$8,$A38),"-")/$C$4</f>
        <v>14113</v>
      </c>
      <c r="J38" s="3">
        <f>IFERROR(_xll.KeyLookup($C$3,J$7,J$8,$A38),"-")/$C$4</f>
        <v>14416</v>
      </c>
      <c r="K38" s="3">
        <f>IFERROR(_xll.KeyLookup($C$3,K$7,K$8,$A38),"-")/$C$4</f>
        <v>14897</v>
      </c>
    </row>
    <row r="39" spans="1:11" x14ac:dyDescent="0.25">
      <c r="A39" s="1">
        <v>212</v>
      </c>
      <c r="B39" t="str">
        <f>_xll.KeyName($C$3,$A39)</f>
        <v>Viðskiptavild</v>
      </c>
      <c r="C39" s="3">
        <f>IFERROR(_xll.KeyLookup($C$3,C$7,C$8,$A39),"-")/$C$4</f>
        <v>45206</v>
      </c>
      <c r="D39" s="3">
        <f>IFERROR(_xll.KeyLookup($C$3,D$7,D$8,$A39),"-")/$C$4</f>
        <v>31151</v>
      </c>
      <c r="E39" s="3">
        <f>IFERROR(_xll.KeyLookup($C$3,E$7,E$8,$A39),"-")/$C$4</f>
        <v>31158</v>
      </c>
      <c r="F39" s="18"/>
      <c r="G39" s="3">
        <f>IFERROR(_xll.KeyLookup($C$3,G$7,G$8,$A39),"-")/$C$4</f>
        <v>45206</v>
      </c>
      <c r="H39" s="3">
        <f>IFERROR(_xll.KeyLookup($C$3,H$7,H$8,$A39),"-")/$C$4</f>
        <v>31151</v>
      </c>
      <c r="I39" s="3">
        <f>IFERROR(_xll.KeyLookup($C$3,I$7,I$8,$A39),"-")/$C$4</f>
        <v>31158</v>
      </c>
      <c r="J39" s="3">
        <f>IFERROR(_xll.KeyLookup($C$3,J$7,J$8,$A39),"-")/$C$4</f>
        <v>31158</v>
      </c>
      <c r="K39" s="3">
        <f>IFERROR(_xll.KeyLookup($C$3,K$7,K$8,$A39),"-")/$C$4</f>
        <v>31392</v>
      </c>
    </row>
    <row r="40" spans="1:11" x14ac:dyDescent="0.25">
      <c r="A40" s="1">
        <v>213</v>
      </c>
      <c r="B40" t="str">
        <f>_xll.KeyName($C$3,$A40)</f>
        <v>Óefnislegar eignir</v>
      </c>
      <c r="C40" s="3">
        <f>IFERROR(_xll.KeyLookup($C$3,C$7,C$8,$A40),"-")/$C$4</f>
        <v>2102</v>
      </c>
      <c r="D40" s="3">
        <f>IFERROR(_xll.KeyLookup($C$3,D$7,D$8,$A40),"-")/$C$4</f>
        <v>2259</v>
      </c>
      <c r="E40" s="3">
        <f>IFERROR(_xll.KeyLookup($C$3,E$7,E$8,$A40),"-")/$C$4</f>
        <v>2553</v>
      </c>
      <c r="F40" s="18"/>
      <c r="G40" s="3">
        <f>IFERROR(_xll.KeyLookup($C$3,G$7,G$8,$A40),"-")/$C$4</f>
        <v>2057</v>
      </c>
      <c r="H40" s="3">
        <f>IFERROR(_xll.KeyLookup($C$3,H$7,H$8,$A40),"-")/$C$4</f>
        <v>2259</v>
      </c>
      <c r="I40" s="3">
        <f>IFERROR(_xll.KeyLookup($C$3,I$7,I$8,$A40),"-")/$C$4</f>
        <v>2223</v>
      </c>
      <c r="J40" s="3">
        <f>IFERROR(_xll.KeyLookup($C$3,J$7,J$8,$A40),"-")/$C$4</f>
        <v>2553</v>
      </c>
      <c r="K40" s="3">
        <f>IFERROR(_xll.KeyLookup($C$3,K$7,K$8,$A40),"-")/$C$4</f>
        <v>2781</v>
      </c>
    </row>
    <row r="41" spans="1:11" x14ac:dyDescent="0.25">
      <c r="A41" s="1">
        <v>216</v>
      </c>
      <c r="B41" t="str">
        <f>_xll.KeyName($C$3,$A41)</f>
        <v>Aðrar fjármunaeignir</v>
      </c>
      <c r="C41" s="3">
        <f>IFERROR(_xll.KeyLookup($C$3,C$7,C$8,$A41),"-")/$C$4</f>
        <v>131</v>
      </c>
      <c r="D41" s="3">
        <f>IFERROR(_xll.KeyLookup($C$3,D$7,D$8,$A41),"-")/$C$4</f>
        <v>306</v>
      </c>
      <c r="E41" s="3">
        <f>IFERROR(_xll.KeyLookup($C$3,E$7,E$8,$A41),"-")/$C$4</f>
        <v>368</v>
      </c>
      <c r="F41" s="18"/>
      <c r="G41" s="3">
        <f>IFERROR(_xll.KeyLookup($C$3,G$7,G$8,$A41),"-")/$C$4</f>
        <v>107</v>
      </c>
      <c r="H41" s="3">
        <f>IFERROR(_xll.KeyLookup($C$3,H$7,H$8,$A41),"-")/$C$4</f>
        <v>306</v>
      </c>
      <c r="I41" s="3">
        <f>IFERROR(_xll.KeyLookup($C$3,I$7,I$8,$A41),"-")/$C$4</f>
        <v>362</v>
      </c>
      <c r="J41" s="3">
        <f>IFERROR(_xll.KeyLookup($C$3,J$7,J$8,$A41),"-")/$C$4</f>
        <v>368</v>
      </c>
      <c r="K41" s="3">
        <f>IFERROR(_xll.KeyLookup($C$3,K$7,K$8,$A41),"-")/$C$4</f>
        <v>440</v>
      </c>
    </row>
    <row r="42" spans="1:11" x14ac:dyDescent="0.25">
      <c r="A42" s="1">
        <v>217</v>
      </c>
      <c r="B42" t="str">
        <f>_xll.KeyName($C$3,$A42)</f>
        <v>Skatteign</v>
      </c>
      <c r="C42" s="3">
        <f>IFERROR(_xll.KeyLookup($C$3,C$7,C$8,$A42),"-")/$C$4</f>
        <v>2436</v>
      </c>
      <c r="D42" s="3">
        <f>IFERROR(_xll.KeyLookup($C$3,D$7,D$8,$A42),"-")/$C$4</f>
        <v>882</v>
      </c>
      <c r="E42" s="3">
        <f>IFERROR(_xll.KeyLookup($C$3,E$7,E$8,$A42),"-")/$C$4</f>
        <v>141</v>
      </c>
      <c r="F42" s="18"/>
      <c r="G42" s="3">
        <f>IFERROR(_xll.KeyLookup($C$3,G$7,G$8,$A42),"-")/$C$4</f>
        <v>2292</v>
      </c>
      <c r="H42" s="3">
        <f>IFERROR(_xll.KeyLookup($C$3,H$7,H$8,$A42),"-")/$C$4</f>
        <v>882</v>
      </c>
      <c r="I42" s="3">
        <f>IFERROR(_xll.KeyLookup($C$3,I$7,I$8,$A42),"-")/$C$4</f>
        <v>1023</v>
      </c>
      <c r="J42" s="3">
        <f>IFERROR(_xll.KeyLookup($C$3,J$7,J$8,$A42),"-")/$C$4</f>
        <v>141</v>
      </c>
      <c r="K42" s="3">
        <f>IFERROR(_xll.KeyLookup($C$3,K$7,K$8,$A42),"-")/$C$4</f>
        <v>0</v>
      </c>
    </row>
    <row r="43" spans="1:11" x14ac:dyDescent="0.25">
      <c r="A43" s="4" t="s">
        <v>11</v>
      </c>
      <c r="B43" s="7" t="str">
        <f>_xll.KeyName($C$3,$A43)</f>
        <v>Non Current Assets</v>
      </c>
      <c r="C43" s="6">
        <f>IFERROR(_xll.KeyLookup($C$3,C$7,C$8,$A43),"-")/$C$4</f>
        <v>63516</v>
      </c>
      <c r="D43" s="6">
        <f>IFERROR(_xll.KeyLookup($C$3,D$7,D$8,$A43),"-")/$C$4</f>
        <v>48549</v>
      </c>
      <c r="E43" s="6">
        <f>IFERROR(_xll.KeyLookup($C$3,E$7,E$8,$A43),"-")/$C$4</f>
        <v>48636</v>
      </c>
      <c r="F43" s="21"/>
      <c r="G43" s="6">
        <f>IFERROR(_xll.KeyLookup($C$3,G$7,G$8,$A43),"-")/$C$4</f>
        <v>63362</v>
      </c>
      <c r="H43" s="6">
        <f>IFERROR(_xll.KeyLookup($C$3,H$7,H$8,$A43),"-")/$C$4</f>
        <v>48549</v>
      </c>
      <c r="I43" s="6">
        <f>IFERROR(_xll.KeyLookup($C$3,I$7,I$8,$A43),"-")/$C$4</f>
        <v>48879</v>
      </c>
      <c r="J43" s="6">
        <f>IFERROR(_xll.KeyLookup($C$3,J$7,J$8,$A43),"-")/$C$4</f>
        <v>48636</v>
      </c>
      <c r="K43" s="6">
        <f>IFERROR(_xll.KeyLookup($C$3,K$7,K$8,$A43),"-")/$C$4</f>
        <v>49510</v>
      </c>
    </row>
    <row r="44" spans="1:11" x14ac:dyDescent="0.25">
      <c r="A44" s="1">
        <v>221</v>
      </c>
      <c r="B44" t="str">
        <f>_xll.KeyName($C$3,$A44)</f>
        <v>Birgðir</v>
      </c>
      <c r="C44" s="3">
        <f>IFERROR(_xll.KeyLookup($C$3,C$7,C$8,$A44),"-")/$C$4</f>
        <v>1327</v>
      </c>
      <c r="D44" s="3">
        <f>IFERROR(_xll.KeyLookup($C$3,D$7,D$8,$A44),"-")/$C$4</f>
        <v>1494</v>
      </c>
      <c r="E44" s="3">
        <f>IFERROR(_xll.KeyLookup($C$3,E$7,E$8,$A44),"-")/$C$4</f>
        <v>2163</v>
      </c>
      <c r="F44" s="18"/>
      <c r="G44" s="3">
        <f>IFERROR(_xll.KeyLookup($C$3,G$7,G$8,$A44),"-")/$C$4</f>
        <v>1453</v>
      </c>
      <c r="H44" s="3">
        <f>IFERROR(_xll.KeyLookup($C$3,H$7,H$8,$A44),"-")/$C$4</f>
        <v>1494</v>
      </c>
      <c r="I44" s="3">
        <f>IFERROR(_xll.KeyLookup($C$3,I$7,I$8,$A44),"-")/$C$4</f>
        <v>1604</v>
      </c>
      <c r="J44" s="3">
        <f>IFERROR(_xll.KeyLookup($C$3,J$7,J$8,$A44),"-")/$C$4</f>
        <v>2163</v>
      </c>
      <c r="K44" s="3">
        <f>IFERROR(_xll.KeyLookup($C$3,K$7,K$8,$A44),"-")/$C$4</f>
        <v>2073</v>
      </c>
    </row>
    <row r="45" spans="1:11" x14ac:dyDescent="0.25">
      <c r="A45" s="1">
        <v>222</v>
      </c>
      <c r="B45" t="str">
        <f>_xll.KeyName($C$3,$A45)</f>
        <v>Viðskiptakröfur og aðrar skammtímakröfur</v>
      </c>
      <c r="C45" s="3">
        <f>IFERROR(_xll.KeyLookup($C$3,C$7,C$8,$A45),"-")/$C$4</f>
        <v>4880</v>
      </c>
      <c r="D45" s="3">
        <f>IFERROR(_xll.KeyLookup($C$3,D$7,D$8,$A45),"-")/$C$4</f>
        <v>8046</v>
      </c>
      <c r="E45" s="3">
        <f>IFERROR(_xll.KeyLookup($C$3,E$7,E$8,$A45),"-")/$C$4</f>
        <v>6241</v>
      </c>
      <c r="F45" s="18"/>
      <c r="G45" s="3">
        <f>IFERROR(_xll.KeyLookup($C$3,G$7,G$8,$A45),"-")/$C$4</f>
        <v>11353</v>
      </c>
      <c r="H45" s="3">
        <f>IFERROR(_xll.KeyLookup($C$3,H$7,H$8,$A45),"-")/$C$4</f>
        <v>8046</v>
      </c>
      <c r="I45" s="3">
        <f>IFERROR(_xll.KeyLookup($C$3,I$7,I$8,$A45),"-")/$C$4</f>
        <v>8070</v>
      </c>
      <c r="J45" s="3">
        <f>IFERROR(_xll.KeyLookup($C$3,J$7,J$8,$A45),"-")/$C$4</f>
        <v>6241</v>
      </c>
      <c r="K45" s="3">
        <f>IFERROR(_xll.KeyLookup($C$3,K$7,K$8,$A45),"-")/$C$4</f>
        <v>5979</v>
      </c>
    </row>
    <row r="46" spans="1:11" x14ac:dyDescent="0.25">
      <c r="A46" s="1">
        <v>225</v>
      </c>
      <c r="B46" t="str">
        <f>_xll.KeyName($C$3,$A46)</f>
        <v>Aðrar eignir</v>
      </c>
      <c r="C46" s="3">
        <f>IFERROR(_xll.KeyLookup($C$3,C$7,C$8,$A46),"-")/$C$4</f>
        <v>6966</v>
      </c>
      <c r="D46" s="3">
        <f>IFERROR(_xll.KeyLookup($C$3,D$7,D$8,$A46),"-")/$C$4</f>
        <v>0</v>
      </c>
      <c r="E46" s="3">
        <f>IFERROR(_xll.KeyLookup($C$3,E$7,E$8,$A46),"-")/$C$4</f>
        <v>0</v>
      </c>
      <c r="F46" s="18"/>
      <c r="G46" s="3">
        <f>IFERROR(_xll.KeyLookup($C$3,G$7,G$8,$A46),"-")/$C$4</f>
        <v>0</v>
      </c>
      <c r="H46" s="3">
        <f>IFERROR(_xll.KeyLookup($C$3,H$7,H$8,$A46),"-")/$C$4</f>
        <v>0</v>
      </c>
      <c r="I46" s="3">
        <f>IFERROR(_xll.KeyLookup($C$3,I$7,I$8,$A46),"-")/$C$4</f>
        <v>0</v>
      </c>
      <c r="J46" s="3">
        <f>IFERROR(_xll.KeyLookup($C$3,J$7,J$8,$A46),"-")/$C$4</f>
        <v>0</v>
      </c>
      <c r="K46" s="3">
        <f>IFERROR(_xll.KeyLookup($C$3,K$7,K$8,$A46),"-")/$C$4</f>
        <v>0</v>
      </c>
    </row>
    <row r="47" spans="1:11" x14ac:dyDescent="0.25">
      <c r="A47" s="1">
        <v>226</v>
      </c>
      <c r="B47" t="str">
        <f>_xll.KeyName($C$3,$A47)</f>
        <v>Handbært fé</v>
      </c>
      <c r="C47" s="3">
        <f>IFERROR(_xll.KeyLookup($C$3,C$7,C$8,$A47),"-")/$C$4</f>
        <v>606</v>
      </c>
      <c r="D47" s="3">
        <f>IFERROR(_xll.KeyLookup($C$3,D$7,D$8,$A47),"-")/$C$4</f>
        <v>609</v>
      </c>
      <c r="E47" s="3">
        <f>IFERROR(_xll.KeyLookup($C$3,E$7,E$8,$A47),"-")/$C$4</f>
        <v>4007</v>
      </c>
      <c r="F47" s="18"/>
      <c r="G47" s="3">
        <f>IFERROR(_xll.KeyLookup($C$3,G$7,G$8,$A47),"-")/$C$4</f>
        <v>1071</v>
      </c>
      <c r="H47" s="3">
        <f>IFERROR(_xll.KeyLookup($C$3,H$7,H$8,$A47),"-")/$C$4</f>
        <v>609</v>
      </c>
      <c r="I47" s="3">
        <f>IFERROR(_xll.KeyLookup($C$3,I$7,I$8,$A47),"-")/$C$4</f>
        <v>1762</v>
      </c>
      <c r="J47" s="3">
        <f>IFERROR(_xll.KeyLookup($C$3,J$7,J$8,$A47),"-")/$C$4</f>
        <v>4007</v>
      </c>
      <c r="K47" s="3">
        <f>IFERROR(_xll.KeyLookup($C$3,K$7,K$8,$A47),"-")/$C$4</f>
        <v>3986</v>
      </c>
    </row>
    <row r="48" spans="1:11" x14ac:dyDescent="0.25">
      <c r="A48" s="4" t="s">
        <v>12</v>
      </c>
      <c r="B48" s="7" t="str">
        <f>_xll.KeyName($C$3,$A48)</f>
        <v>Current Assets</v>
      </c>
      <c r="C48" s="6">
        <f>IFERROR(_xll.KeyLookup($C$3,C$7,C$8,$A48),"-")/$C$4</f>
        <v>13779</v>
      </c>
      <c r="D48" s="6">
        <f>IFERROR(_xll.KeyLookup($C$3,D$7,D$8,$A48),"-")/$C$4</f>
        <v>10149</v>
      </c>
      <c r="E48" s="6">
        <f>IFERROR(_xll.KeyLookup($C$3,E$7,E$8,$A48),"-")/$C$4</f>
        <v>12411</v>
      </c>
      <c r="F48" s="21"/>
      <c r="G48" s="6">
        <f>IFERROR(_xll.KeyLookup($C$3,G$7,G$8,$A48),"-")/$C$4</f>
        <v>13877</v>
      </c>
      <c r="H48" s="6">
        <f>IFERROR(_xll.KeyLookup($C$3,H$7,H$8,$A48),"-")/$C$4</f>
        <v>10149</v>
      </c>
      <c r="I48" s="6">
        <f>IFERROR(_xll.KeyLookup($C$3,I$7,I$8,$A48),"-")/$C$4</f>
        <v>11436</v>
      </c>
      <c r="J48" s="6">
        <f>IFERROR(_xll.KeyLookup($C$3,J$7,J$8,$A48),"-")/$C$4</f>
        <v>12411</v>
      </c>
      <c r="K48" s="6">
        <f>IFERROR(_xll.KeyLookup($C$3,K$7,K$8,$A48),"-")/$C$4</f>
        <v>12038</v>
      </c>
    </row>
    <row r="49" spans="1:11" x14ac:dyDescent="0.25">
      <c r="A49" s="4" t="s">
        <v>13</v>
      </c>
      <c r="B49" s="7" t="str">
        <f>_xll.KeyName($C$3,$A49)</f>
        <v>Total Assets</v>
      </c>
      <c r="C49" s="6">
        <f>IFERROR(_xll.KeyLookup($C$3,C$7,C$8,$A49),"-")/$C$4</f>
        <v>77295</v>
      </c>
      <c r="D49" s="6">
        <f>IFERROR(_xll.KeyLookup($C$3,D$7,D$8,$A49),"-")/$C$4</f>
        <v>58698</v>
      </c>
      <c r="E49" s="6">
        <f>IFERROR(_xll.KeyLookup($C$3,E$7,E$8,$A49),"-")/$C$4</f>
        <v>61047</v>
      </c>
      <c r="F49" s="21"/>
      <c r="G49" s="6">
        <f>IFERROR(_xll.KeyLookup($C$3,G$7,G$8,$A49),"-")/$C$4</f>
        <v>77239</v>
      </c>
      <c r="H49" s="6">
        <f>IFERROR(_xll.KeyLookup($C$3,H$7,H$8,$A49),"-")/$C$4</f>
        <v>58698</v>
      </c>
      <c r="I49" s="6">
        <f>IFERROR(_xll.KeyLookup($C$3,I$7,I$8,$A49),"-")/$C$4</f>
        <v>60315</v>
      </c>
      <c r="J49" s="6">
        <f>IFERROR(_xll.KeyLookup($C$3,J$7,J$8,$A49),"-")/$C$4</f>
        <v>61047</v>
      </c>
      <c r="K49" s="6">
        <f>IFERROR(_xll.KeyLookup($C$3,K$7,K$8,$A49),"-")/$C$4</f>
        <v>61548</v>
      </c>
    </row>
    <row r="50" spans="1:11" x14ac:dyDescent="0.25">
      <c r="A50" s="1">
        <v>311</v>
      </c>
      <c r="B50" t="str">
        <f>_xll.KeyName($C$3,$A50)</f>
        <v>Hlutafé</v>
      </c>
      <c r="C50" s="3">
        <f>IFERROR(_xll.KeyLookup($C$3,C$7,C$8,$A50),"-")/$C$4</f>
        <v>8725</v>
      </c>
      <c r="D50" s="3">
        <f>IFERROR(_xll.KeyLookup($C$3,D$7,D$8,$A50),"-")/$C$4</f>
        <v>9650</v>
      </c>
      <c r="E50" s="3">
        <f>IFERROR(_xll.KeyLookup($C$3,E$7,E$8,$A50),"-")/$C$4</f>
        <v>9650</v>
      </c>
      <c r="F50" s="18"/>
      <c r="G50" s="3">
        <f>IFERROR(_xll.KeyLookup($C$3,G$7,G$8,$A50),"-")/$C$4</f>
        <v>9650</v>
      </c>
      <c r="H50" s="3">
        <f>IFERROR(_xll.KeyLookup($C$3,H$7,H$8,$A50),"-")/$C$4</f>
        <v>9650</v>
      </c>
      <c r="I50" s="3">
        <f>IFERROR(_xll.KeyLookup($C$3,I$7,I$8,$A50),"-")/$C$4</f>
        <v>9650</v>
      </c>
      <c r="J50" s="3">
        <f>IFERROR(_xll.KeyLookup($C$3,J$7,J$8,$A50),"-")/$C$4</f>
        <v>9650</v>
      </c>
      <c r="K50" s="3">
        <f>IFERROR(_xll.KeyLookup($C$3,K$7,K$8,$A50),"-")/$C$4</f>
        <v>9650</v>
      </c>
    </row>
    <row r="51" spans="1:11" x14ac:dyDescent="0.25">
      <c r="A51" s="1">
        <v>312</v>
      </c>
      <c r="B51" t="str">
        <f>_xll.KeyName($C$3,$A51)</f>
        <v>Yfirverðsreikningur</v>
      </c>
      <c r="C51" s="3">
        <f>IFERROR(_xll.KeyLookup($C$3,C$7,C$8,$A51),"-")/$C$4</f>
        <v>8604</v>
      </c>
      <c r="D51" s="3">
        <f>IFERROR(_xll.KeyLookup($C$3,D$7,D$8,$A51),"-")/$C$4</f>
        <v>35766</v>
      </c>
      <c r="E51" s="3">
        <f>IFERROR(_xll.KeyLookup($C$3,E$7,E$8,$A51),"-")/$C$4</f>
        <v>35766</v>
      </c>
      <c r="F51" s="18"/>
      <c r="G51" s="3">
        <f>IFERROR(_xll.KeyLookup($C$3,G$7,G$8,$A51),"-")/$C$4</f>
        <v>35766</v>
      </c>
      <c r="H51" s="3">
        <f>IFERROR(_xll.KeyLookup($C$3,H$7,H$8,$A51),"-")/$C$4</f>
        <v>35766</v>
      </c>
      <c r="I51" s="3">
        <f>IFERROR(_xll.KeyLookup($C$3,I$7,I$8,$A51),"-")/$C$4</f>
        <v>35766</v>
      </c>
      <c r="J51" s="3">
        <f>IFERROR(_xll.KeyLookup($C$3,J$7,J$8,$A51),"-")/$C$4</f>
        <v>35766</v>
      </c>
      <c r="K51" s="3">
        <f>IFERROR(_xll.KeyLookup($C$3,K$7,K$8,$A51),"-")/$C$4</f>
        <v>17802</v>
      </c>
    </row>
    <row r="52" spans="1:11" x14ac:dyDescent="0.25">
      <c r="A52" s="1">
        <v>316</v>
      </c>
      <c r="B52" t="str">
        <f>_xll.KeyName($C$3,$A52)</f>
        <v>Þýðingarmunur</v>
      </c>
      <c r="C52" s="3">
        <f>IFERROR(_xll.KeyLookup($C$3,C$7,C$8,$A52),"-")/$C$4</f>
        <v>-83</v>
      </c>
      <c r="D52" s="3">
        <f>IFERROR(_xll.KeyLookup($C$3,D$7,D$8,$A52),"-")/$C$4</f>
        <v>365</v>
      </c>
      <c r="E52" s="3">
        <f>IFERROR(_xll.KeyLookup($C$3,E$7,E$8,$A52),"-")/$C$4</f>
        <v>606</v>
      </c>
      <c r="F52" s="18"/>
      <c r="G52" s="3">
        <f>IFERROR(_xll.KeyLookup($C$3,G$7,G$8,$A52),"-")/$C$4</f>
        <v>153</v>
      </c>
      <c r="H52" s="3">
        <f>IFERROR(_xll.KeyLookup($C$3,H$7,H$8,$A52),"-")/$C$4</f>
        <v>365</v>
      </c>
      <c r="I52" s="3">
        <f>IFERROR(_xll.KeyLookup($C$3,I$7,I$8,$A52),"-")/$C$4</f>
        <v>796</v>
      </c>
      <c r="J52" s="3">
        <f>IFERROR(_xll.KeyLookup($C$3,J$7,J$8,$A52),"-")/$C$4</f>
        <v>606</v>
      </c>
      <c r="K52" s="3">
        <f>IFERROR(_xll.KeyLookup($C$3,K$7,K$8,$A52),"-")/$C$4</f>
        <v>573</v>
      </c>
    </row>
    <row r="53" spans="1:11" x14ac:dyDescent="0.25">
      <c r="A53" s="1">
        <v>318</v>
      </c>
      <c r="B53" t="str">
        <f>_xll.KeyName($C$3,$A53)</f>
        <v>Óráðstafað eigið fé</v>
      </c>
      <c r="C53" s="3">
        <f>IFERROR(_xll.KeyLookup($C$3,C$7,C$8,$A53),"-")/$C$4</f>
        <v>-12731</v>
      </c>
      <c r="D53" s="3">
        <f>IFERROR(_xll.KeyLookup($C$3,D$7,D$8,$A53),"-")/$C$4</f>
        <v>-36283</v>
      </c>
      <c r="E53" s="3">
        <f>IFERROR(_xll.KeyLookup($C$3,E$7,E$8,$A53),"-")/$C$4</f>
        <v>-12742</v>
      </c>
      <c r="F53" s="18"/>
      <c r="G53" s="3">
        <f>IFERROR(_xll.KeyLookup($C$3,G$7,G$8,$A53),"-")/$C$4</f>
        <v>-1375</v>
      </c>
      <c r="H53" s="3">
        <f>IFERROR(_xll.KeyLookup($C$3,H$7,H$8,$A53),"-")/$C$4</f>
        <v>-36283</v>
      </c>
      <c r="I53" s="3">
        <f>IFERROR(_xll.KeyLookup($C$3,I$7,I$8,$A53),"-")/$C$4</f>
        <v>-16622</v>
      </c>
      <c r="J53" s="3">
        <f>IFERROR(_xll.KeyLookup($C$3,J$7,J$8,$A53),"-")/$C$4</f>
        <v>-12742</v>
      </c>
      <c r="K53" s="3">
        <f>IFERROR(_xll.KeyLookup($C$3,K$7,K$8,$A53),"-")/$C$4</f>
        <v>4598</v>
      </c>
    </row>
    <row r="54" spans="1:11" x14ac:dyDescent="0.25">
      <c r="A54" s="1">
        <v>319</v>
      </c>
      <c r="B54" t="str">
        <f>_xll.KeyName($C$3,$A54)</f>
        <v>Hlutdeild minnihluta</v>
      </c>
      <c r="C54" s="3">
        <f>IFERROR(_xll.KeyLookup($C$3,C$7,C$8,$A54),"-")/$C$4</f>
        <v>-25</v>
      </c>
      <c r="D54" s="3">
        <f>IFERROR(_xll.KeyLookup($C$3,D$7,D$8,$A54),"-")/$C$4</f>
        <v>-52</v>
      </c>
      <c r="E54" s="3">
        <f>IFERROR(_xll.KeyLookup($C$3,E$7,E$8,$A54),"-")/$C$4</f>
        <v>-75</v>
      </c>
      <c r="F54" s="18"/>
      <c r="G54" s="3">
        <f>IFERROR(_xll.KeyLookup($C$3,G$7,G$8,$A54),"-")/$C$4</f>
        <v>-50</v>
      </c>
      <c r="H54" s="3">
        <f>IFERROR(_xll.KeyLookup($C$3,H$7,H$8,$A54),"-")/$C$4</f>
        <v>-52</v>
      </c>
      <c r="I54" s="3">
        <f>IFERROR(_xll.KeyLookup($C$3,I$7,I$8,$A54),"-")/$C$4</f>
        <v>-69</v>
      </c>
      <c r="J54" s="3">
        <f>IFERROR(_xll.KeyLookup($C$3,J$7,J$8,$A54),"-")/$C$4</f>
        <v>-75</v>
      </c>
      <c r="K54" s="3">
        <f>IFERROR(_xll.KeyLookup($C$3,K$7,K$8,$A54),"-")/$C$4</f>
        <v>-79</v>
      </c>
    </row>
    <row r="55" spans="1:11" x14ac:dyDescent="0.25">
      <c r="A55" s="4" t="s">
        <v>14</v>
      </c>
      <c r="B55" s="7" t="str">
        <f>_xll.KeyName($C$3,$A55)</f>
        <v>Equity</v>
      </c>
      <c r="C55" s="6">
        <f>IFERROR(_xll.KeyLookup($C$3,C$7,C$8,$A55),"-")/$C$4</f>
        <v>4490</v>
      </c>
      <c r="D55" s="6">
        <f>IFERROR(_xll.KeyLookup($C$3,D$7,D$8,$A55),"-")/$C$4</f>
        <v>9446</v>
      </c>
      <c r="E55" s="6">
        <f>IFERROR(_xll.KeyLookup($C$3,E$7,E$8,$A55),"-")/$C$4</f>
        <v>33205</v>
      </c>
      <c r="F55" s="21"/>
      <c r="G55" s="6">
        <f>IFERROR(_xll.KeyLookup($C$3,G$7,G$8,$A55),"-")/$C$4</f>
        <v>44144</v>
      </c>
      <c r="H55" s="6">
        <f>IFERROR(_xll.KeyLookup($C$3,H$7,H$8,$A55),"-")/$C$4</f>
        <v>9446</v>
      </c>
      <c r="I55" s="6">
        <f>IFERROR(_xll.KeyLookup($C$3,I$7,I$8,$A55),"-")/$C$4</f>
        <v>29521</v>
      </c>
      <c r="J55" s="6">
        <f>IFERROR(_xll.KeyLookup($C$3,J$7,J$8,$A55),"-")/$C$4</f>
        <v>33205</v>
      </c>
      <c r="K55" s="6">
        <f>IFERROR(_xll.KeyLookup($C$3,K$7,K$8,$A55),"-")/$C$4</f>
        <v>32544</v>
      </c>
    </row>
    <row r="56" spans="1:11" x14ac:dyDescent="0.25">
      <c r="A56" s="1">
        <v>411</v>
      </c>
      <c r="B56" t="str">
        <f>_xll.KeyName($C$3,$A56)</f>
        <v>Vaxtaberandi skuldir</v>
      </c>
      <c r="C56" s="3">
        <f>IFERROR(_xll.KeyLookup($C$3,C$7,C$8,$A56),"-")/$C$4</f>
        <v>29261</v>
      </c>
      <c r="D56" s="3">
        <f>IFERROR(_xll.KeyLookup($C$3,D$7,D$8,$A56),"-")/$C$4</f>
        <v>25351</v>
      </c>
      <c r="E56" s="3">
        <f>IFERROR(_xll.KeyLookup($C$3,E$7,E$8,$A56),"-")/$C$4</f>
        <v>24065</v>
      </c>
      <c r="F56" s="18"/>
      <c r="G56" s="3">
        <f>IFERROR(_xll.KeyLookup($C$3,G$7,G$8,$A56),"-")/$C$4</f>
        <v>60</v>
      </c>
      <c r="H56" s="3">
        <f>IFERROR(_xll.KeyLookup($C$3,H$7,H$8,$A56),"-")/$C$4</f>
        <v>25351</v>
      </c>
      <c r="I56" s="3">
        <f>IFERROR(_xll.KeyLookup($C$3,I$7,I$8,$A56),"-")/$C$4</f>
        <v>24752</v>
      </c>
      <c r="J56" s="3">
        <f>IFERROR(_xll.KeyLookup($C$3,J$7,J$8,$A56),"-")/$C$4</f>
        <v>24065</v>
      </c>
      <c r="K56" s="3">
        <f>IFERROR(_xll.KeyLookup($C$3,K$7,K$8,$A56),"-")/$C$4</f>
        <v>23452</v>
      </c>
    </row>
    <row r="57" spans="1:11" x14ac:dyDescent="0.25">
      <c r="A57" s="1">
        <v>415</v>
      </c>
      <c r="B57" t="str">
        <f>_xll.KeyName($C$3,$A57)</f>
        <v>Tekjuskattsskuldbinding</v>
      </c>
      <c r="C57" s="3">
        <f>IFERROR(_xll.KeyLookup($C$3,C$7,C$8,$A57),"-")/$C$4</f>
        <v>0</v>
      </c>
      <c r="D57" s="3">
        <f>IFERROR(_xll.KeyLookup($C$3,D$7,D$8,$A57),"-")/$C$4</f>
        <v>0</v>
      </c>
      <c r="E57" s="3">
        <f>IFERROR(_xll.KeyLookup($C$3,E$7,E$8,$A57),"-")/$C$4</f>
        <v>0</v>
      </c>
      <c r="F57" s="18"/>
      <c r="G57" s="3">
        <f>IFERROR(_xll.KeyLookup($C$3,G$7,G$8,$A57),"-")/$C$4</f>
        <v>0</v>
      </c>
      <c r="H57" s="3">
        <f>IFERROR(_xll.KeyLookup($C$3,H$7,H$8,$A57),"-")/$C$4</f>
        <v>0</v>
      </c>
      <c r="I57" s="3">
        <f>IFERROR(_xll.KeyLookup($C$3,I$7,I$8,$A57),"-")/$C$4</f>
        <v>0</v>
      </c>
      <c r="J57" s="3">
        <f>IFERROR(_xll.KeyLookup($C$3,J$7,J$8,$A57),"-")/$C$4</f>
        <v>0</v>
      </c>
      <c r="K57" s="3">
        <f>IFERROR(_xll.KeyLookup($C$3,K$7,K$8,$A57),"-")/$C$4</f>
        <v>202</v>
      </c>
    </row>
    <row r="58" spans="1:11" x14ac:dyDescent="0.25">
      <c r="A58" s="4" t="s">
        <v>15</v>
      </c>
      <c r="B58" s="7" t="str">
        <f>_xll.KeyName($C$3,$A58)</f>
        <v>Non Current Liabilities</v>
      </c>
      <c r="C58" s="6">
        <f>IFERROR(_xll.KeyLookup($C$3,C$7,C$8,$A58),"-")/$C$4</f>
        <v>29261</v>
      </c>
      <c r="D58" s="6">
        <f>IFERROR(_xll.KeyLookup($C$3,D$7,D$8,$A58),"-")/$C$4</f>
        <v>25351</v>
      </c>
      <c r="E58" s="6">
        <f>IFERROR(_xll.KeyLookup($C$3,E$7,E$8,$A58),"-")/$C$4</f>
        <v>24065</v>
      </c>
      <c r="F58" s="21"/>
      <c r="G58" s="6">
        <f>IFERROR(_xll.KeyLookup($C$3,G$7,G$8,$A58),"-")/$C$4</f>
        <v>60</v>
      </c>
      <c r="H58" s="6">
        <f>IFERROR(_xll.KeyLookup($C$3,H$7,H$8,$A58),"-")/$C$4</f>
        <v>25351</v>
      </c>
      <c r="I58" s="6">
        <f>IFERROR(_xll.KeyLookup($C$3,I$7,I$8,$A58),"-")/$C$4</f>
        <v>24752</v>
      </c>
      <c r="J58" s="6">
        <f>IFERROR(_xll.KeyLookup($C$3,J$7,J$8,$A58),"-")/$C$4</f>
        <v>24065</v>
      </c>
      <c r="K58" s="6">
        <f>IFERROR(_xll.KeyLookup($C$3,K$7,K$8,$A58),"-")/$C$4</f>
        <v>23654</v>
      </c>
    </row>
    <row r="59" spans="1:11" x14ac:dyDescent="0.25">
      <c r="A59" s="1">
        <v>421</v>
      </c>
      <c r="B59" t="str">
        <f>_xll.KeyName($C$3,$A59)</f>
        <v>Viðskiptaskuldir og aðrar skammtímaskuldir</v>
      </c>
      <c r="C59" s="3">
        <f>IFERROR(_xll.KeyLookup($C$3,C$7,C$8,$A59),"-")/$C$4</f>
        <v>4166</v>
      </c>
      <c r="D59" s="3">
        <f>IFERROR(_xll.KeyLookup($C$3,D$7,D$8,$A59),"-")/$C$4</f>
        <v>3534</v>
      </c>
      <c r="E59" s="3">
        <f>IFERROR(_xll.KeyLookup($C$3,E$7,E$8,$A59),"-")/$C$4</f>
        <v>3822</v>
      </c>
      <c r="F59" s="18"/>
      <c r="G59" s="3">
        <f>IFERROR(_xll.KeyLookup($C$3,G$7,G$8,$A59),"-")/$C$4</f>
        <v>4133</v>
      </c>
      <c r="H59" s="3">
        <f>IFERROR(_xll.KeyLookup($C$3,H$7,H$8,$A59),"-")/$C$4</f>
        <v>3534</v>
      </c>
      <c r="I59" s="3">
        <f>IFERROR(_xll.KeyLookup($C$3,I$7,I$8,$A59),"-")/$C$4</f>
        <v>3061</v>
      </c>
      <c r="J59" s="3">
        <f>IFERROR(_xll.KeyLookup($C$3,J$7,J$8,$A59),"-")/$C$4</f>
        <v>3822</v>
      </c>
      <c r="K59" s="3">
        <f>IFERROR(_xll.KeyLookup($C$3,K$7,K$8,$A59),"-")/$C$4</f>
        <v>2990</v>
      </c>
    </row>
    <row r="60" spans="1:11" x14ac:dyDescent="0.25">
      <c r="A60" s="1">
        <v>422</v>
      </c>
      <c r="B60" t="str">
        <f>_xll.KeyName($C$3,$A60)</f>
        <v>Vaxtaberandi skuldir</v>
      </c>
      <c r="C60" s="3">
        <f>IFERROR(_xll.KeyLookup($C$3,C$7,C$8,$A60),"-")/$C$4</f>
        <v>850</v>
      </c>
      <c r="D60" s="3">
        <f>IFERROR(_xll.KeyLookup($C$3,D$7,D$8,$A60),"-")/$C$4</f>
        <v>0</v>
      </c>
      <c r="E60" s="3">
        <f>IFERROR(_xll.KeyLookup($C$3,E$7,E$8,$A60),"-")/$C$4</f>
        <v>0</v>
      </c>
      <c r="F60" s="18"/>
      <c r="G60" s="3">
        <f>IFERROR(_xll.KeyLookup($C$3,G$7,G$8,$A60),"-")/$C$4</f>
        <v>1000</v>
      </c>
      <c r="H60" s="3">
        <f>IFERROR(_xll.KeyLookup($C$3,H$7,H$8,$A60),"-")/$C$4</f>
        <v>0</v>
      </c>
      <c r="I60" s="3">
        <f>IFERROR(_xll.KeyLookup($C$3,I$7,I$8,$A60),"-")/$C$4</f>
        <v>0</v>
      </c>
      <c r="J60" s="3">
        <f>IFERROR(_xll.KeyLookup($C$3,J$7,J$8,$A60),"-")/$C$4</f>
        <v>0</v>
      </c>
      <c r="K60" s="3">
        <f>IFERROR(_xll.KeyLookup($C$3,K$7,K$8,$A60),"-")/$C$4</f>
        <v>0</v>
      </c>
    </row>
    <row r="61" spans="1:11" x14ac:dyDescent="0.25">
      <c r="A61" s="1">
        <v>425</v>
      </c>
      <c r="B61" t="str">
        <f>_xll.KeyName($C$3,$A61)</f>
        <v>Tekjuskattur til greiðslu</v>
      </c>
      <c r="C61" s="3">
        <f>IFERROR(_xll.KeyLookup($C$3,C$7,C$8,$A61),"-")/$C$4</f>
        <v>0</v>
      </c>
      <c r="D61" s="3">
        <f>IFERROR(_xll.KeyLookup($C$3,D$7,D$8,$A61),"-")/$C$4</f>
        <v>307</v>
      </c>
      <c r="E61" s="3">
        <f>IFERROR(_xll.KeyLookup($C$3,E$7,E$8,$A61),"-")/$C$4</f>
        <v>104</v>
      </c>
      <c r="F61" s="18"/>
      <c r="G61" s="3">
        <f>IFERROR(_xll.KeyLookup($C$3,G$7,G$8,$A61),"-")/$C$4</f>
        <v>0</v>
      </c>
      <c r="H61" s="3">
        <f>IFERROR(_xll.KeyLookup($C$3,H$7,H$8,$A61),"-")/$C$4</f>
        <v>307</v>
      </c>
      <c r="I61" s="3">
        <f>IFERROR(_xll.KeyLookup($C$3,I$7,I$8,$A61),"-")/$C$4</f>
        <v>711</v>
      </c>
      <c r="J61" s="3">
        <f>IFERROR(_xll.KeyLookup($C$3,J$7,J$8,$A61),"-")/$C$4</f>
        <v>104</v>
      </c>
      <c r="K61" s="3">
        <f>IFERROR(_xll.KeyLookup($C$3,K$7,K$8,$A61),"-")/$C$4</f>
        <v>14</v>
      </c>
    </row>
    <row r="62" spans="1:11" x14ac:dyDescent="0.25">
      <c r="A62" s="1">
        <v>428</v>
      </c>
      <c r="B62" t="str">
        <f>_xll.KeyName($C$3,$A62)</f>
        <v>Aðrar skammtímaskuldir</v>
      </c>
      <c r="C62" s="3">
        <f>IFERROR(_xll.KeyLookup($C$3,C$7,C$8,$A62),"-")/$C$4</f>
        <v>35125</v>
      </c>
      <c r="D62" s="3">
        <f>IFERROR(_xll.KeyLookup($C$3,D$7,D$8,$A62),"-")/$C$4</f>
        <v>3073</v>
      </c>
      <c r="E62" s="3">
        <f>IFERROR(_xll.KeyLookup($C$3,E$7,E$8,$A62),"-")/$C$4</f>
        <v>3125</v>
      </c>
      <c r="F62" s="18"/>
      <c r="G62" s="3">
        <f>IFERROR(_xll.KeyLookup($C$3,G$7,G$8,$A62),"-")/$C$4</f>
        <v>28368</v>
      </c>
      <c r="H62" s="3">
        <f>IFERROR(_xll.KeyLookup($C$3,H$7,H$8,$A62),"-")/$C$4</f>
        <v>3073</v>
      </c>
      <c r="I62" s="3">
        <f>IFERROR(_xll.KeyLookup($C$3,I$7,I$8,$A62),"-")/$C$4</f>
        <v>3607</v>
      </c>
      <c r="J62" s="3">
        <f>IFERROR(_xll.KeyLookup($C$3,J$7,J$8,$A62),"-")/$C$4</f>
        <v>3125</v>
      </c>
      <c r="K62" s="3">
        <f>IFERROR(_xll.KeyLookup($C$3,K$7,K$8,$A62),"-")/$C$4</f>
        <v>3670</v>
      </c>
    </row>
    <row r="63" spans="1:11" x14ac:dyDescent="0.25">
      <c r="A63" s="4" t="s">
        <v>16</v>
      </c>
      <c r="B63" s="7" t="str">
        <f>_xll.KeyName($C$3,$A63)</f>
        <v>Current Liabilities</v>
      </c>
      <c r="C63" s="6">
        <f>IFERROR(_xll.KeyLookup($C$3,C$7,C$8,$A63),"-")/$C$4</f>
        <v>40141</v>
      </c>
      <c r="D63" s="6">
        <f>IFERROR(_xll.KeyLookup($C$3,D$7,D$8,$A63),"-")/$C$4</f>
        <v>6914</v>
      </c>
      <c r="E63" s="6">
        <f>IFERROR(_xll.KeyLookup($C$3,E$7,E$8,$A63),"-")/$C$4</f>
        <v>7051</v>
      </c>
      <c r="F63" s="21"/>
      <c r="G63" s="6">
        <f>IFERROR(_xll.KeyLookup($C$3,G$7,G$8,$A63),"-")/$C$4</f>
        <v>33501</v>
      </c>
      <c r="H63" s="6">
        <f>IFERROR(_xll.KeyLookup($C$3,H$7,H$8,$A63),"-")/$C$4</f>
        <v>6914</v>
      </c>
      <c r="I63" s="6">
        <f>IFERROR(_xll.KeyLookup($C$3,I$7,I$8,$A63),"-")/$C$4</f>
        <v>7379</v>
      </c>
      <c r="J63" s="6">
        <f>IFERROR(_xll.KeyLookup($C$3,J$7,J$8,$A63),"-")/$C$4</f>
        <v>7051</v>
      </c>
      <c r="K63" s="6">
        <f>IFERROR(_xll.KeyLookup($C$3,K$7,K$8,$A63),"-")/$C$4</f>
        <v>6674</v>
      </c>
    </row>
    <row r="64" spans="1:11" x14ac:dyDescent="0.25">
      <c r="A64" s="4" t="s">
        <v>17</v>
      </c>
      <c r="B64" s="7" t="str">
        <f>_xll.KeyName($C$3,$A64)</f>
        <v>Total Liabilities</v>
      </c>
      <c r="C64" s="6">
        <f>IFERROR(_xll.KeyLookup($C$3,C$7,C$8,$A64),"-")/$C$4</f>
        <v>69402</v>
      </c>
      <c r="D64" s="6">
        <f>IFERROR(_xll.KeyLookup($C$3,D$7,D$8,$A64),"-")/$C$4</f>
        <v>32265</v>
      </c>
      <c r="E64" s="6">
        <f>IFERROR(_xll.KeyLookup($C$3,E$7,E$8,$A64),"-")/$C$4</f>
        <v>31116</v>
      </c>
      <c r="F64" s="21"/>
      <c r="G64" s="6">
        <f>IFERROR(_xll.KeyLookup($C$3,G$7,G$8,$A64),"-")/$C$4</f>
        <v>33561</v>
      </c>
      <c r="H64" s="6">
        <f>IFERROR(_xll.KeyLookup($C$3,H$7,H$8,$A64),"-")/$C$4</f>
        <v>32265</v>
      </c>
      <c r="I64" s="6">
        <f>IFERROR(_xll.KeyLookup($C$3,I$7,I$8,$A64),"-")/$C$4</f>
        <v>32131</v>
      </c>
      <c r="J64" s="6">
        <f>IFERROR(_xll.KeyLookup($C$3,J$7,J$8,$A64),"-")/$C$4</f>
        <v>31116</v>
      </c>
      <c r="K64" s="6">
        <f>IFERROR(_xll.KeyLookup($C$3,K$7,K$8,$A64),"-")/$C$4</f>
        <v>30328</v>
      </c>
    </row>
    <row r="65" spans="1:11" x14ac:dyDescent="0.25">
      <c r="A65" s="4" t="s">
        <v>18</v>
      </c>
      <c r="B65" s="7" t="str">
        <f>_xll.KeyName($C$3,$A65)</f>
        <v>Equity and Liabilities</v>
      </c>
      <c r="C65" s="6">
        <f>IFERROR(_xll.KeyLookup($C$3,C$7,C$8,$A65),"-")/$C$4</f>
        <v>73892</v>
      </c>
      <c r="D65" s="6">
        <f>IFERROR(_xll.KeyLookup($C$3,D$7,D$8,$A65),"-")/$C$4</f>
        <v>41711</v>
      </c>
      <c r="E65" s="6">
        <f>IFERROR(_xll.KeyLookup($C$3,E$7,E$8,$A65),"-")/$C$4</f>
        <v>64321</v>
      </c>
      <c r="F65" s="21"/>
      <c r="G65" s="6">
        <f>IFERROR(_xll.KeyLookup($C$3,G$7,G$8,$A65),"-")/$C$4</f>
        <v>77705</v>
      </c>
      <c r="H65" s="6">
        <f>IFERROR(_xll.KeyLookup($C$3,H$7,H$8,$A65),"-")/$C$4</f>
        <v>41711</v>
      </c>
      <c r="I65" s="6">
        <f>IFERROR(_xll.KeyLookup($C$3,I$7,I$8,$A65),"-")/$C$4</f>
        <v>61652</v>
      </c>
      <c r="J65" s="6">
        <f>IFERROR(_xll.KeyLookup($C$3,J$7,J$8,$A65),"-")/$C$4</f>
        <v>64321</v>
      </c>
      <c r="K65" s="6">
        <f>IFERROR(_xll.KeyLookup($C$3,K$7,K$8,$A65),"-")/$C$4</f>
        <v>62872</v>
      </c>
    </row>
    <row r="66" spans="1:11" x14ac:dyDescent="0.25">
      <c r="A66" s="16" t="s">
        <v>33</v>
      </c>
      <c r="B66" s="17" t="s">
        <v>27</v>
      </c>
      <c r="C66" s="15">
        <f>C65-C64-C55</f>
        <v>0</v>
      </c>
      <c r="D66" s="15">
        <f>D65-D64-D55</f>
        <v>0</v>
      </c>
      <c r="E66" s="15">
        <f>E65-E64-E55</f>
        <v>0</v>
      </c>
      <c r="F66" s="18"/>
      <c r="G66" s="15">
        <f>G65-G64-G55</f>
        <v>0</v>
      </c>
      <c r="H66" s="15">
        <f>H65-H64-H55</f>
        <v>0</v>
      </c>
      <c r="I66" s="15">
        <f>I65-I64-I55</f>
        <v>0</v>
      </c>
      <c r="J66" s="15">
        <f>J65-J64-J55</f>
        <v>0</v>
      </c>
      <c r="K66" s="15">
        <f>K65-K64-K55</f>
        <v>0</v>
      </c>
    </row>
    <row r="67" spans="1:11" x14ac:dyDescent="0.25">
      <c r="C67" s="3"/>
      <c r="D67" s="3"/>
      <c r="E67" s="3"/>
      <c r="F67" s="18"/>
      <c r="G67" s="3"/>
      <c r="H67" s="3"/>
      <c r="I67" s="3"/>
      <c r="J67" s="3"/>
      <c r="K67" s="3"/>
    </row>
    <row r="68" spans="1:11" ht="21" x14ac:dyDescent="0.35">
      <c r="A68" s="8"/>
      <c r="B68" s="14" t="s">
        <v>26</v>
      </c>
      <c r="C68" s="9"/>
      <c r="D68" s="9"/>
      <c r="E68" s="9"/>
      <c r="G68" s="9"/>
      <c r="H68" s="9"/>
      <c r="I68" s="9"/>
      <c r="J68" s="9"/>
      <c r="K68" s="9"/>
    </row>
    <row r="69" spans="1:11" x14ac:dyDescent="0.25">
      <c r="A69" s="1">
        <v>511</v>
      </c>
      <c r="B69" t="str">
        <f>_xll.KeyName($C$3,$A69)</f>
        <v>Hagnaður (tap) tímabilsins</v>
      </c>
      <c r="C69" s="3">
        <f>IFERROR(_xll.KeyLookup($C$3,C$7,C$8,$A69),"-")/$C$4</f>
        <v>1948</v>
      </c>
      <c r="D69" s="3">
        <f>IFERROR(_xll.KeyLookup($C$3,D$7,D$8,$A69),"-")/$C$4</f>
        <v>-9311</v>
      </c>
      <c r="E69" s="3">
        <f>IFERROR(_xll.KeyLookup($C$3,E$7,E$8,$A69),"-")/$C$4</f>
        <v>4786</v>
      </c>
      <c r="F69" s="18"/>
      <c r="G69" s="3">
        <f>IFERROR(_xll.KeyLookup($C$3,G$7,G$8,$A69),"-")/$C$4</f>
        <v>2245</v>
      </c>
      <c r="H69" s="3">
        <f>IFERROR(_xll.KeyLookup($C$3,H$7,H$8,$A69),"-")/$C$4</f>
        <v>-11556</v>
      </c>
      <c r="I69" s="3">
        <f>IFERROR(_xll.KeyLookup($C$3,I$7,I$8,$A69),"-")/$C$4</f>
        <v>2185</v>
      </c>
      <c r="J69" s="3">
        <f>IFERROR(_xll.KeyLookup($C$3,J$7,J$8,$A69),"-")/$C$4</f>
        <v>2601</v>
      </c>
      <c r="K69" s="3">
        <f>IFERROR(_xll.KeyLookup($C$3,K$7,K$8,$A69),"-")/$C$4</f>
        <v>2305</v>
      </c>
    </row>
    <row r="70" spans="1:11" x14ac:dyDescent="0.25">
      <c r="A70" s="1">
        <v>51201</v>
      </c>
      <c r="B70" t="str">
        <f>_xll.KeyName($C$3,$A70)</f>
        <v>Afskriftir og virðisrýrnun</v>
      </c>
      <c r="C70" s="3">
        <f>IFERROR(_xll.KeyLookup($C$3,C$7,C$8,$A70),"-")/$C$4</f>
        <v>5432</v>
      </c>
      <c r="D70" s="3">
        <f>IFERROR(_xll.KeyLookup($C$3,D$7,D$8,$A70),"-")/$C$4</f>
        <v>17621</v>
      </c>
      <c r="E70" s="3">
        <f>IFERROR(_xll.KeyLookup($C$3,E$7,E$8,$A70),"-")/$C$4</f>
        <v>3527</v>
      </c>
      <c r="F70" s="18"/>
      <c r="G70" s="3">
        <f>IFERROR(_xll.KeyLookup($C$3,G$7,G$8,$A70),"-")/$C$4</f>
        <v>1807</v>
      </c>
      <c r="H70" s="3">
        <f>IFERROR(_xll.KeyLookup($C$3,H$7,H$8,$A70),"-")/$C$4</f>
        <v>15814</v>
      </c>
      <c r="I70" s="3">
        <f>IFERROR(_xll.KeyLookup($C$3,I$7,I$8,$A70),"-")/$C$4</f>
        <v>1812</v>
      </c>
      <c r="J70" s="3">
        <f>IFERROR(_xll.KeyLookup($C$3,J$7,J$8,$A70),"-")/$C$4</f>
        <v>1715</v>
      </c>
      <c r="K70" s="3">
        <f>IFERROR(_xll.KeyLookup($C$3,K$7,K$8,$A70),"-")/$C$4</f>
        <v>1718</v>
      </c>
    </row>
    <row r="71" spans="1:11" x14ac:dyDescent="0.25">
      <c r="A71" s="1">
        <v>51204</v>
      </c>
      <c r="B71" t="str">
        <f>_xll.KeyName($C$3,$A71)</f>
        <v>Söluhagnaður varanlegra rekstrarfjármuna</v>
      </c>
      <c r="C71" s="3">
        <f>IFERROR(_xll.KeyLookup($C$3,C$7,C$8,$A71),"-")/$C$4</f>
        <v>-6</v>
      </c>
      <c r="D71" s="3">
        <f>IFERROR(_xll.KeyLookup($C$3,D$7,D$8,$A71),"-")/$C$4</f>
        <v>-38</v>
      </c>
      <c r="E71" s="3">
        <f>IFERROR(_xll.KeyLookup($C$3,E$7,E$8,$A71),"-")/$C$4</f>
        <v>-9</v>
      </c>
      <c r="F71" s="18"/>
      <c r="G71" s="3">
        <f>IFERROR(_xll.KeyLookup($C$3,G$7,G$8,$A71),"-")/$C$4</f>
        <v>-11</v>
      </c>
      <c r="H71" s="3">
        <f>IFERROR(_xll.KeyLookup($C$3,H$7,H$8,$A71),"-")/$C$4</f>
        <v>-27</v>
      </c>
      <c r="I71" s="3">
        <f>IFERROR(_xll.KeyLookup($C$3,I$7,I$8,$A71),"-")/$C$4</f>
        <v>-1</v>
      </c>
      <c r="J71" s="3">
        <f>IFERROR(_xll.KeyLookup($C$3,J$7,J$8,$A71),"-")/$C$4</f>
        <v>-8</v>
      </c>
      <c r="K71" s="3">
        <f>IFERROR(_xll.KeyLookup($C$3,K$7,K$8,$A71),"-")/$C$4</f>
        <v>-21</v>
      </c>
    </row>
    <row r="72" spans="1:11" x14ac:dyDescent="0.25">
      <c r="A72" s="4" t="s">
        <v>19</v>
      </c>
      <c r="B72" s="7" t="str">
        <f>_xll.KeyName($C$3,$A72)</f>
        <v>Working Capital from Operating Activities</v>
      </c>
      <c r="C72" s="6">
        <f>IFERROR(_xll.KeyLookup($C$3,C$7,C$8,$A72),"-")/$C$4</f>
        <v>7374</v>
      </c>
      <c r="D72" s="6">
        <f>IFERROR(_xll.KeyLookup($C$3,D$7,D$8,$A72),"-")/$C$4</f>
        <v>8272</v>
      </c>
      <c r="E72" s="6">
        <f>IFERROR(_xll.KeyLookup($C$3,E$7,E$8,$A72),"-")/$C$4</f>
        <v>8304</v>
      </c>
      <c r="F72" s="21"/>
      <c r="G72" s="6">
        <f>IFERROR(_xll.KeyLookup($C$3,G$7,G$8,$A72),"-")/$C$4</f>
        <v>4041</v>
      </c>
      <c r="H72" s="6">
        <f>IFERROR(_xll.KeyLookup($C$3,H$7,H$8,$A72),"-")/$C$4</f>
        <v>4231</v>
      </c>
      <c r="I72" s="6">
        <f>IFERROR(_xll.KeyLookup($C$3,I$7,I$8,$A72),"-")/$C$4</f>
        <v>3996</v>
      </c>
      <c r="J72" s="6">
        <f>IFERROR(_xll.KeyLookup($C$3,J$7,J$8,$A72),"-")/$C$4</f>
        <v>4308</v>
      </c>
      <c r="K72" s="6">
        <f>IFERROR(_xll.KeyLookup($C$3,K$7,K$8,$A72),"-")/$C$4</f>
        <v>4002</v>
      </c>
    </row>
    <row r="73" spans="1:11" x14ac:dyDescent="0.25">
      <c r="A73" s="1">
        <v>51301</v>
      </c>
      <c r="B73" t="str">
        <f>_xll.KeyName($C$3,$A73)</f>
        <v>Breytingar á rekstrartengdum eignum og skuldum</v>
      </c>
      <c r="C73" s="3">
        <f>IFERROR(_xll.KeyLookup($C$3,C$7,C$8,$A73),"-")/$C$4</f>
        <v>-1086</v>
      </c>
      <c r="D73" s="3">
        <f>IFERROR(_xll.KeyLookup($C$3,D$7,D$8,$A73),"-")/$C$4</f>
        <v>-1283</v>
      </c>
      <c r="E73" s="3">
        <f>IFERROR(_xll.KeyLookup($C$3,E$7,E$8,$A73),"-")/$C$4</f>
        <v>-760</v>
      </c>
      <c r="F73" s="18"/>
      <c r="G73" s="3">
        <f>IFERROR(_xll.KeyLookup($C$3,G$7,G$8,$A73),"-")/$C$4</f>
        <v>-257</v>
      </c>
      <c r="H73" s="3">
        <f>IFERROR(_xll.KeyLookup($C$3,H$7,H$8,$A73),"-")/$C$4</f>
        <v>-1026</v>
      </c>
      <c r="I73" s="3">
        <f>IFERROR(_xll.KeyLookup($C$3,I$7,I$8,$A73),"-")/$C$4</f>
        <v>12</v>
      </c>
      <c r="J73" s="3">
        <f>IFERROR(_xll.KeyLookup($C$3,J$7,J$8,$A73),"-")/$C$4</f>
        <v>-772</v>
      </c>
      <c r="K73" s="3">
        <f>IFERROR(_xll.KeyLookup($C$3,K$7,K$8,$A73),"-")/$C$4</f>
        <v>141</v>
      </c>
    </row>
    <row r="74" spans="1:11" x14ac:dyDescent="0.25">
      <c r="A74" s="4" t="s">
        <v>20</v>
      </c>
      <c r="B74" s="7" t="str">
        <f>_xll.KeyName($C$3,$A74)</f>
        <v>Cash from Operations Before Interest and Taxes</v>
      </c>
      <c r="C74" s="6">
        <f>IFERROR(_xll.KeyLookup($C$3,C$7,C$8,$A74),"-")/$C$4</f>
        <v>6288</v>
      </c>
      <c r="D74" s="6">
        <f>IFERROR(_xll.KeyLookup($C$3,D$7,D$8,$A74),"-")/$C$4</f>
        <v>6989</v>
      </c>
      <c r="E74" s="6">
        <f>IFERROR(_xll.KeyLookup($C$3,E$7,E$8,$A74),"-")/$C$4</f>
        <v>7544</v>
      </c>
      <c r="F74" s="21"/>
      <c r="G74" s="6">
        <f>IFERROR(_xll.KeyLookup($C$3,G$7,G$8,$A74),"-")/$C$4</f>
        <v>3784</v>
      </c>
      <c r="H74" s="6">
        <f>IFERROR(_xll.KeyLookup($C$3,H$7,H$8,$A74),"-")/$C$4</f>
        <v>3205</v>
      </c>
      <c r="I74" s="6">
        <f>IFERROR(_xll.KeyLookup($C$3,I$7,I$8,$A74),"-")/$C$4</f>
        <v>4008</v>
      </c>
      <c r="J74" s="6">
        <f>IFERROR(_xll.KeyLookup($C$3,J$7,J$8,$A74),"-")/$C$4</f>
        <v>3536</v>
      </c>
      <c r="K74" s="6">
        <f>IFERROR(_xll.KeyLookup($C$3,K$7,K$8,$A74),"-")/$C$4</f>
        <v>4143</v>
      </c>
    </row>
    <row r="75" spans="1:11" x14ac:dyDescent="0.25">
      <c r="A75" s="1">
        <v>51401</v>
      </c>
      <c r="B75" t="str">
        <f>_xll.KeyName($C$3,$A75)</f>
        <v>Innborgaðir vextir</v>
      </c>
      <c r="C75" s="3">
        <f>IFERROR(_xll.KeyLookup($C$3,C$7,C$8,$A75),"-")/$C$4</f>
        <v>293</v>
      </c>
      <c r="D75" s="3">
        <f>IFERROR(_xll.KeyLookup($C$3,D$7,D$8,$A75),"-")/$C$4</f>
        <v>323</v>
      </c>
      <c r="E75" s="3">
        <f>IFERROR(_xll.KeyLookup($C$3,E$7,E$8,$A75),"-")/$C$4</f>
        <v>356</v>
      </c>
      <c r="F75" s="18"/>
      <c r="G75" s="3">
        <f>IFERROR(_xll.KeyLookup($C$3,G$7,G$8,$A75),"-")/$C$4</f>
        <v>138</v>
      </c>
      <c r="H75" s="3">
        <f>IFERROR(_xll.KeyLookup($C$3,H$7,H$8,$A75),"-")/$C$4</f>
        <v>185</v>
      </c>
      <c r="I75" s="3">
        <f>IFERROR(_xll.KeyLookup($C$3,I$7,I$8,$A75),"-")/$C$4</f>
        <v>158</v>
      </c>
      <c r="J75" s="3">
        <f>IFERROR(_xll.KeyLookup($C$3,J$7,J$8,$A75),"-")/$C$4</f>
        <v>198</v>
      </c>
      <c r="K75" s="3">
        <f>IFERROR(_xll.KeyLookup($C$3,K$7,K$8,$A75),"-")/$C$4</f>
        <v>186</v>
      </c>
    </row>
    <row r="76" spans="1:11" x14ac:dyDescent="0.25">
      <c r="A76" s="1">
        <v>51402</v>
      </c>
      <c r="B76" t="str">
        <f>_xll.KeyName($C$3,$A76)</f>
        <v>Greiddir vextir</v>
      </c>
      <c r="C76" s="3">
        <f>IFERROR(_xll.KeyLookup($C$3,C$7,C$8,$A76),"-")/$C$4</f>
        <v>-2331</v>
      </c>
      <c r="D76" s="3">
        <f>IFERROR(_xll.KeyLookup($C$3,D$7,D$8,$A76),"-")/$C$4</f>
        <v>-2156</v>
      </c>
      <c r="E76" s="3">
        <f>IFERROR(_xll.KeyLookup($C$3,E$7,E$8,$A76),"-")/$C$4</f>
        <v>-1803</v>
      </c>
      <c r="F76" s="18"/>
      <c r="G76" s="3">
        <f>IFERROR(_xll.KeyLookup($C$3,G$7,G$8,$A76),"-")/$C$4</f>
        <v>-1285</v>
      </c>
      <c r="H76" s="3">
        <f>IFERROR(_xll.KeyLookup($C$3,H$7,H$8,$A76),"-")/$C$4</f>
        <v>-871</v>
      </c>
      <c r="I76" s="3">
        <f>IFERROR(_xll.KeyLookup($C$3,I$7,I$8,$A76),"-")/$C$4</f>
        <v>-913</v>
      </c>
      <c r="J76" s="3">
        <f>IFERROR(_xll.KeyLookup($C$3,J$7,J$8,$A76),"-")/$C$4</f>
        <v>-890</v>
      </c>
      <c r="K76" s="3">
        <f>IFERROR(_xll.KeyLookup($C$3,K$7,K$8,$A76),"-")/$C$4</f>
        <v>-835</v>
      </c>
    </row>
    <row r="77" spans="1:11" x14ac:dyDescent="0.25">
      <c r="A77" s="1">
        <v>51403</v>
      </c>
      <c r="B77" t="str">
        <f>_xll.KeyName($C$3,$A77)</f>
        <v>Greiddir skattar</v>
      </c>
      <c r="C77" s="3">
        <f>IFERROR(_xll.KeyLookup($C$3,C$7,C$8,$A77),"-")/$C$4</f>
        <v>-26</v>
      </c>
      <c r="D77" s="3">
        <f>IFERROR(_xll.KeyLookup($C$3,D$7,D$8,$A77),"-")/$C$4</f>
        <v>-34</v>
      </c>
      <c r="E77" s="3">
        <f>IFERROR(_xll.KeyLookup($C$3,E$7,E$8,$A77),"-")/$C$4</f>
        <v>-302</v>
      </c>
      <c r="F77" s="18"/>
      <c r="G77" s="3">
        <f>IFERROR(_xll.KeyLookup($C$3,G$7,G$8,$A77),"-")/$C$4</f>
        <v>-12</v>
      </c>
      <c r="H77" s="3">
        <f>IFERROR(_xll.KeyLookup($C$3,H$7,H$8,$A77),"-")/$C$4</f>
        <v>-22</v>
      </c>
      <c r="I77" s="3">
        <f>IFERROR(_xll.KeyLookup($C$3,I$7,I$8,$A77),"-")/$C$4</f>
        <v>-16</v>
      </c>
      <c r="J77" s="3">
        <f>IFERROR(_xll.KeyLookup($C$3,J$7,J$8,$A77),"-")/$C$4</f>
        <v>-286</v>
      </c>
      <c r="K77" s="3">
        <f>IFERROR(_xll.KeyLookup($C$3,K$7,K$8,$A77),"-")/$C$4</f>
        <v>-221</v>
      </c>
    </row>
    <row r="78" spans="1:11" x14ac:dyDescent="0.25">
      <c r="A78" s="4" t="s">
        <v>21</v>
      </c>
      <c r="B78" s="7" t="str">
        <f>_xll.KeyName($C$3,$A78)</f>
        <v>Net Cash from Operating Activities</v>
      </c>
      <c r="C78" s="6">
        <f>IFERROR(_xll.KeyLookup($C$3,C$7,C$8,$A78),"-")/$C$4</f>
        <v>4224</v>
      </c>
      <c r="D78" s="6">
        <f>IFERROR(_xll.KeyLookup($C$3,D$7,D$8,$A78),"-")/$C$4</f>
        <v>5122</v>
      </c>
      <c r="E78" s="6">
        <f>IFERROR(_xll.KeyLookup($C$3,E$7,E$8,$A78),"-")/$C$4</f>
        <v>5795</v>
      </c>
      <c r="F78" s="21"/>
      <c r="G78" s="6">
        <f>IFERROR(_xll.KeyLookup($C$3,G$7,G$8,$A78),"-")/$C$4</f>
        <v>2625</v>
      </c>
      <c r="H78" s="6">
        <f>IFERROR(_xll.KeyLookup($C$3,H$7,H$8,$A78),"-")/$C$4</f>
        <v>2497</v>
      </c>
      <c r="I78" s="6">
        <f>IFERROR(_xll.KeyLookup($C$3,I$7,I$8,$A78),"-")/$C$4</f>
        <v>3237</v>
      </c>
      <c r="J78" s="6">
        <f>IFERROR(_xll.KeyLookup($C$3,J$7,J$8,$A78),"-")/$C$4</f>
        <v>2558</v>
      </c>
      <c r="K78" s="6">
        <f>IFERROR(_xll.KeyLookup($C$3,K$7,K$8,$A78),"-")/$C$4</f>
        <v>3273</v>
      </c>
    </row>
    <row r="79" spans="1:11" x14ac:dyDescent="0.25">
      <c r="A79" s="1">
        <v>52101</v>
      </c>
      <c r="B79" t="str">
        <f>_xll.KeyName($C$3,$A79)</f>
        <v>Söluverð varanlegra rekstrarfjármuna</v>
      </c>
      <c r="C79" s="3">
        <f>IFERROR(_xll.KeyLookup($C$3,C$7,C$8,$A79),"-")/$C$4</f>
        <v>18</v>
      </c>
      <c r="D79" s="3">
        <f>IFERROR(_xll.KeyLookup($C$3,D$7,D$8,$A79),"-")/$C$4</f>
        <v>150</v>
      </c>
      <c r="E79" s="3">
        <f>IFERROR(_xll.KeyLookup($C$3,E$7,E$8,$A79),"-")/$C$4</f>
        <v>34</v>
      </c>
      <c r="F79" s="18"/>
      <c r="G79" s="3">
        <f>IFERROR(_xll.KeyLookup($C$3,G$7,G$8,$A79),"-")/$C$4</f>
        <v>51</v>
      </c>
      <c r="H79" s="3">
        <f>IFERROR(_xll.KeyLookup($C$3,H$7,H$8,$A79),"-")/$C$4</f>
        <v>99</v>
      </c>
      <c r="I79" s="3">
        <f>IFERROR(_xll.KeyLookup($C$3,I$7,I$8,$A79),"-")/$C$4</f>
        <v>17</v>
      </c>
      <c r="J79" s="3">
        <f>IFERROR(_xll.KeyLookup($C$3,J$7,J$8,$A79),"-")/$C$4</f>
        <v>17</v>
      </c>
      <c r="K79" s="3">
        <f>IFERROR(_xll.KeyLookup($C$3,K$7,K$8,$A79),"-")/$C$4</f>
        <v>51</v>
      </c>
    </row>
    <row r="80" spans="1:11" x14ac:dyDescent="0.25">
      <c r="A80" s="1">
        <v>52102</v>
      </c>
      <c r="B80" t="str">
        <f>_xll.KeyName($C$3,$A80)</f>
        <v>Fjárfesting í varanlegum rekstrarfjármunum</v>
      </c>
      <c r="C80" s="3">
        <f>IFERROR(_xll.KeyLookup($C$3,C$7,C$8,$A80),"-")/$C$4</f>
        <v>-2736</v>
      </c>
      <c r="D80" s="3">
        <f>IFERROR(_xll.KeyLookup($C$3,D$7,D$8,$A80),"-")/$C$4</f>
        <v>-3459</v>
      </c>
      <c r="E80" s="3">
        <f>IFERROR(_xll.KeyLookup($C$3,E$7,E$8,$A80),"-")/$C$4</f>
        <v>-4039</v>
      </c>
      <c r="F80" s="18"/>
      <c r="G80" s="3">
        <f>IFERROR(_xll.KeyLookup($C$3,G$7,G$8,$A80),"-")/$C$4</f>
        <v>-1746</v>
      </c>
      <c r="H80" s="3">
        <f>IFERROR(_xll.KeyLookup($C$3,H$7,H$8,$A80),"-")/$C$4</f>
        <v>-1713</v>
      </c>
      <c r="I80" s="3">
        <f>IFERROR(_xll.KeyLookup($C$3,I$7,I$8,$A80),"-")/$C$4</f>
        <v>-1943</v>
      </c>
      <c r="J80" s="3">
        <f>IFERROR(_xll.KeyLookup($C$3,J$7,J$8,$A80),"-")/$C$4</f>
        <v>-2096</v>
      </c>
      <c r="K80" s="3">
        <f>IFERROR(_xll.KeyLookup($C$3,K$7,K$8,$A80),"-")/$C$4</f>
        <v>-2048</v>
      </c>
    </row>
    <row r="81" spans="1:11" x14ac:dyDescent="0.25">
      <c r="A81" s="1">
        <v>52103</v>
      </c>
      <c r="B81" t="str">
        <f>_xll.KeyName($C$3,$A81)</f>
        <v>Fjárfesting í óefnislegum eignum</v>
      </c>
      <c r="C81" s="3">
        <f>IFERROR(_xll.KeyLookup($C$3,C$7,C$8,$A81),"-")/$C$4</f>
        <v>-191</v>
      </c>
      <c r="D81" s="3">
        <f>IFERROR(_xll.KeyLookup($C$3,D$7,D$8,$A81),"-")/$C$4</f>
        <v>-408</v>
      </c>
      <c r="E81" s="3">
        <f>IFERROR(_xll.KeyLookup($C$3,E$7,E$8,$A81),"-")/$C$4</f>
        <v>-485</v>
      </c>
      <c r="F81" s="18"/>
      <c r="G81" s="3">
        <f>IFERROR(_xll.KeyLookup($C$3,G$7,G$8,$A81),"-")/$C$4</f>
        <v>-123</v>
      </c>
      <c r="H81" s="3">
        <f>IFERROR(_xll.KeyLookup($C$3,H$7,H$8,$A81),"-")/$C$4</f>
        <v>-285</v>
      </c>
      <c r="I81" s="3">
        <f>IFERROR(_xll.KeyLookup($C$3,I$7,I$8,$A81),"-")/$C$4</f>
        <v>-224</v>
      </c>
      <c r="J81" s="3">
        <f>IFERROR(_xll.KeyLookup($C$3,J$7,J$8,$A81),"-")/$C$4</f>
        <v>-261</v>
      </c>
      <c r="K81" s="3">
        <f>IFERROR(_xll.KeyLookup($C$3,K$7,K$8,$A81),"-")/$C$4</f>
        <v>-336</v>
      </c>
    </row>
    <row r="82" spans="1:11" x14ac:dyDescent="0.25">
      <c r="A82" s="1">
        <v>52201</v>
      </c>
      <c r="B82" t="str">
        <f>_xll.KeyName($C$3,$A82)</f>
        <v>Skuldabréfaeign, breyting</v>
      </c>
      <c r="C82" s="3">
        <f>IFERROR(_xll.KeyLookup($C$3,C$7,C$8,$A82),"-")/$C$4</f>
        <v>0</v>
      </c>
      <c r="D82" s="3">
        <f>IFERROR(_xll.KeyLookup($C$3,D$7,D$8,$A82),"-")/$C$4</f>
        <v>15</v>
      </c>
      <c r="E82" s="3">
        <f>IFERROR(_xll.KeyLookup($C$3,E$7,E$8,$A82),"-")/$C$4</f>
        <v>1</v>
      </c>
      <c r="F82" s="18"/>
      <c r="G82" s="3">
        <f>IFERROR(_xll.KeyLookup($C$3,G$7,G$8,$A82),"-")/$C$4</f>
        <v>15</v>
      </c>
      <c r="H82" s="3">
        <f>IFERROR(_xll.KeyLookup($C$3,H$7,H$8,$A82),"-")/$C$4</f>
        <v>0</v>
      </c>
      <c r="I82" s="3">
        <f>IFERROR(_xll.KeyLookup($C$3,I$7,I$8,$A82),"-")/$C$4</f>
        <v>0</v>
      </c>
      <c r="J82" s="3">
        <f>IFERROR(_xll.KeyLookup($C$3,J$7,J$8,$A82),"-")/$C$4</f>
        <v>1</v>
      </c>
      <c r="K82" s="3">
        <f>IFERROR(_xll.KeyLookup($C$3,K$7,K$8,$A82),"-")/$C$4</f>
        <v>-41</v>
      </c>
    </row>
    <row r="83" spans="1:11" x14ac:dyDescent="0.25">
      <c r="A83" s="1">
        <v>52202</v>
      </c>
      <c r="B83" t="str">
        <f>_xll.KeyName($C$3,$A83)</f>
        <v>Fjárfesting í eignarhlutum í öðrum félögum</v>
      </c>
      <c r="C83" s="3">
        <f>IFERROR(_xll.KeyLookup($C$3,C$7,C$8,$A83),"-")/$C$4</f>
        <v>-1</v>
      </c>
      <c r="D83" s="3">
        <f>IFERROR(_xll.KeyLookup($C$3,D$7,D$8,$A83),"-")/$C$4</f>
        <v>-72</v>
      </c>
      <c r="E83" s="3">
        <f>IFERROR(_xll.KeyLookup($C$3,E$7,E$8,$A83),"-")/$C$4</f>
        <v>0</v>
      </c>
      <c r="F83" s="18"/>
      <c r="G83" s="3">
        <f>IFERROR(_xll.KeyLookup($C$3,G$7,G$8,$A83),"-")/$C$4</f>
        <v>0</v>
      </c>
      <c r="H83" s="3">
        <f>IFERROR(_xll.KeyLookup($C$3,H$7,H$8,$A83),"-")/$C$4</f>
        <v>-72</v>
      </c>
      <c r="I83" s="3">
        <f>IFERROR(_xll.KeyLookup($C$3,I$7,I$8,$A83),"-")/$C$4</f>
        <v>23</v>
      </c>
      <c r="J83" s="3">
        <f>IFERROR(_xll.KeyLookup($C$3,J$7,J$8,$A83),"-")/$C$4</f>
        <v>-23</v>
      </c>
      <c r="K83" s="3">
        <f>IFERROR(_xll.KeyLookup($C$3,K$7,K$8,$A83),"-")/$C$4</f>
        <v>-307</v>
      </c>
    </row>
    <row r="84" spans="1:11" x14ac:dyDescent="0.25">
      <c r="A84" s="1">
        <v>52203</v>
      </c>
      <c r="B84" t="str">
        <f>_xll.KeyName($C$3,$A84)</f>
        <v>Sala á eignarhlutum í öðrum félögum</v>
      </c>
      <c r="C84" s="3">
        <f>IFERROR(_xll.KeyLookup($C$3,C$7,C$8,$A84),"-")/$C$4</f>
        <v>1</v>
      </c>
      <c r="D84" s="3">
        <f>IFERROR(_xll.KeyLookup($C$3,D$7,D$8,$A84),"-")/$C$4</f>
        <v>-50</v>
      </c>
      <c r="E84" s="3">
        <f>IFERROR(_xll.KeyLookup($C$3,E$7,E$8,$A84),"-")/$C$4</f>
        <v>722</v>
      </c>
      <c r="F84" s="18"/>
      <c r="G84" s="3">
        <f>IFERROR(_xll.KeyLookup($C$3,G$7,G$8,$A84),"-")/$C$4</f>
        <v>0</v>
      </c>
      <c r="H84" s="3">
        <f>IFERROR(_xll.KeyLookup($C$3,H$7,H$8,$A84),"-")/$C$4</f>
        <v>-50</v>
      </c>
      <c r="I84" s="3">
        <f>IFERROR(_xll.KeyLookup($C$3,I$7,I$8,$A84),"-")/$C$4</f>
        <v>724</v>
      </c>
      <c r="J84" s="3">
        <f>IFERROR(_xll.KeyLookup($C$3,J$7,J$8,$A84),"-")/$C$4</f>
        <v>-2</v>
      </c>
      <c r="K84" s="3">
        <f>IFERROR(_xll.KeyLookup($C$3,K$7,K$8,$A84),"-")/$C$4</f>
        <v>0</v>
      </c>
    </row>
    <row r="85" spans="1:11" x14ac:dyDescent="0.25">
      <c r="A85" s="1">
        <v>52204</v>
      </c>
      <c r="B85" t="str">
        <f>_xll.KeyName($C$3,$A85)</f>
        <v>Aðrar fjárfestingar</v>
      </c>
      <c r="C85" s="3">
        <f>IFERROR(_xll.KeyLookup($C$3,C$7,C$8,$A85),"-")/$C$4</f>
        <v>-14</v>
      </c>
      <c r="D85" s="3">
        <f>IFERROR(_xll.KeyLookup($C$3,D$7,D$8,$A85),"-")/$C$4</f>
        <v>0</v>
      </c>
      <c r="E85" s="3">
        <f>IFERROR(_xll.KeyLookup($C$3,E$7,E$8,$A85),"-")/$C$4</f>
        <v>2735</v>
      </c>
      <c r="F85" s="18"/>
      <c r="G85" s="3">
        <f>IFERROR(_xll.KeyLookup($C$3,G$7,G$8,$A85),"-")/$C$4</f>
        <v>0</v>
      </c>
      <c r="H85" s="3">
        <f>IFERROR(_xll.KeyLookup($C$3,H$7,H$8,$A85),"-")/$C$4</f>
        <v>0</v>
      </c>
      <c r="I85" s="3">
        <f>IFERROR(_xll.KeyLookup($C$3,I$7,I$8,$A85),"-")/$C$4</f>
        <v>0</v>
      </c>
      <c r="J85" s="3">
        <f>IFERROR(_xll.KeyLookup($C$3,J$7,J$8,$A85),"-")/$C$4</f>
        <v>2735</v>
      </c>
      <c r="K85" s="3">
        <f>IFERROR(_xll.KeyLookup($C$3,K$7,K$8,$A85),"-")/$C$4</f>
        <v>0</v>
      </c>
    </row>
    <row r="86" spans="1:11" x14ac:dyDescent="0.25">
      <c r="A86" s="1">
        <v>52205</v>
      </c>
      <c r="B86" t="str">
        <f>_xll.KeyName($C$3,$A86)</f>
        <v>Breytingar í bundnu fé</v>
      </c>
      <c r="C86" s="3">
        <f>IFERROR(_xll.KeyLookup($C$3,C$7,C$8,$A86),"-")/$C$4</f>
        <v>555</v>
      </c>
      <c r="D86" s="3">
        <f>IFERROR(_xll.KeyLookup($C$3,D$7,D$8,$A86),"-")/$C$4</f>
        <v>0</v>
      </c>
      <c r="E86" s="3">
        <f>IFERROR(_xll.KeyLookup($C$3,E$7,E$8,$A86),"-")/$C$4</f>
        <v>0</v>
      </c>
      <c r="F86" s="18"/>
      <c r="G86" s="3">
        <f>IFERROR(_xll.KeyLookup($C$3,G$7,G$8,$A86),"-")/$C$4</f>
        <v>0</v>
      </c>
      <c r="H86" s="3">
        <f>IFERROR(_xll.KeyLookup($C$3,H$7,H$8,$A86),"-")/$C$4</f>
        <v>0</v>
      </c>
      <c r="I86" s="3">
        <f>IFERROR(_xll.KeyLookup($C$3,I$7,I$8,$A86),"-")/$C$4</f>
        <v>0</v>
      </c>
      <c r="J86" s="3">
        <f>IFERROR(_xll.KeyLookup($C$3,J$7,J$8,$A86),"-")/$C$4</f>
        <v>0</v>
      </c>
      <c r="K86" s="3">
        <f>IFERROR(_xll.KeyLookup($C$3,K$7,K$8,$A86),"-")/$C$4</f>
        <v>0</v>
      </c>
    </row>
    <row r="87" spans="1:11" x14ac:dyDescent="0.25">
      <c r="A87" s="4" t="s">
        <v>22</v>
      </c>
      <c r="B87" s="7" t="str">
        <f>_xll.KeyName($C$3,$A87)</f>
        <v>Net Cash from Investing Activities</v>
      </c>
      <c r="C87" s="6">
        <f>IFERROR(_xll.KeyLookup($C$3,C$7,C$8,$A87),"-")/$C$4</f>
        <v>-2368</v>
      </c>
      <c r="D87" s="6">
        <f>IFERROR(_xll.KeyLookup($C$3,D$7,D$8,$A87),"-")/$C$4</f>
        <v>-3824</v>
      </c>
      <c r="E87" s="6">
        <f>IFERROR(_xll.KeyLookup($C$3,E$7,E$8,$A87),"-")/$C$4</f>
        <v>-1032</v>
      </c>
      <c r="F87" s="21"/>
      <c r="G87" s="6">
        <f>IFERROR(_xll.KeyLookup($C$3,G$7,G$8,$A87),"-")/$C$4</f>
        <v>-1803</v>
      </c>
      <c r="H87" s="6">
        <f>IFERROR(_xll.KeyLookup($C$3,H$7,H$8,$A87),"-")/$C$4</f>
        <v>-2021</v>
      </c>
      <c r="I87" s="6">
        <f>IFERROR(_xll.KeyLookup($C$3,I$7,I$8,$A87),"-")/$C$4</f>
        <v>-1403</v>
      </c>
      <c r="J87" s="6">
        <f>IFERROR(_xll.KeyLookup($C$3,J$7,J$8,$A87),"-")/$C$4</f>
        <v>371</v>
      </c>
      <c r="K87" s="6">
        <f>IFERROR(_xll.KeyLookup($C$3,K$7,K$8,$A87),"-")/$C$4</f>
        <v>-2681</v>
      </c>
    </row>
    <row r="88" spans="1:11" x14ac:dyDescent="0.25">
      <c r="A88" s="1">
        <v>53102</v>
      </c>
      <c r="B88" t="str">
        <f>_xll.KeyName($C$3,$A88)</f>
        <v>Afborganir langtímalána</v>
      </c>
      <c r="C88" s="3">
        <f>IFERROR(_xll.KeyLookup($C$3,C$7,C$8,$A88),"-")/$C$4</f>
        <v>-1842</v>
      </c>
      <c r="D88" s="3">
        <f>IFERROR(_xll.KeyLookup($C$3,D$7,D$8,$A88),"-")/$C$4</f>
        <v>-814</v>
      </c>
      <c r="E88" s="3">
        <f>IFERROR(_xll.KeyLookup($C$3,E$7,E$8,$A88),"-")/$C$4</f>
        <v>-1361</v>
      </c>
      <c r="F88" s="18"/>
      <c r="G88" s="3">
        <f>IFERROR(_xll.KeyLookup($C$3,G$7,G$8,$A88),"-")/$C$4</f>
        <v>-880</v>
      </c>
      <c r="H88" s="3">
        <f>IFERROR(_xll.KeyLookup($C$3,H$7,H$8,$A88),"-")/$C$4</f>
        <v>66</v>
      </c>
      <c r="I88" s="3">
        <f>IFERROR(_xll.KeyLookup($C$3,I$7,I$8,$A88),"-")/$C$4</f>
        <v>-679</v>
      </c>
      <c r="J88" s="3">
        <f>IFERROR(_xll.KeyLookup($C$3,J$7,J$8,$A88),"-")/$C$4</f>
        <v>-682</v>
      </c>
      <c r="K88" s="3">
        <f>IFERROR(_xll.KeyLookup($C$3,K$7,K$8,$A88),"-")/$C$4</f>
        <v>-715</v>
      </c>
    </row>
    <row r="89" spans="1:11" x14ac:dyDescent="0.25">
      <c r="A89" s="1">
        <v>53103</v>
      </c>
      <c r="B89" t="str">
        <f>_xll.KeyName($C$3,$A89)</f>
        <v>Skammtímalán, breyting</v>
      </c>
      <c r="C89" s="3">
        <f>IFERROR(_xll.KeyLookup($C$3,C$7,C$8,$A89),"-")/$C$4</f>
        <v>-181</v>
      </c>
      <c r="D89" s="3">
        <f>IFERROR(_xll.KeyLookup($C$3,D$7,D$8,$A89),"-")/$C$4</f>
        <v>-447</v>
      </c>
      <c r="E89" s="3">
        <f>IFERROR(_xll.KeyLookup($C$3,E$7,E$8,$A89),"-")/$C$4</f>
        <v>0</v>
      </c>
      <c r="F89" s="18"/>
      <c r="G89" s="3">
        <f>IFERROR(_xll.KeyLookup($C$3,G$7,G$8,$A89),"-")/$C$4</f>
        <v>553</v>
      </c>
      <c r="H89" s="3">
        <f>IFERROR(_xll.KeyLookup($C$3,H$7,H$8,$A89),"-")/$C$4</f>
        <v>-1000</v>
      </c>
      <c r="I89" s="3">
        <f>IFERROR(_xll.KeyLookup($C$3,I$7,I$8,$A89),"-")/$C$4</f>
        <v>0</v>
      </c>
      <c r="J89" s="3">
        <f>IFERROR(_xll.KeyLookup($C$3,J$7,J$8,$A89),"-")/$C$4</f>
        <v>0</v>
      </c>
      <c r="K89" s="3">
        <f>IFERROR(_xll.KeyLookup($C$3,K$7,K$8,$A89),"-")/$C$4</f>
        <v>0</v>
      </c>
    </row>
    <row r="90" spans="1:11" x14ac:dyDescent="0.25">
      <c r="A90" s="1">
        <v>53203</v>
      </c>
      <c r="B90" t="str">
        <f>_xll.KeyName($C$3,$A90)</f>
        <v>Greiddur arður til minnilhuta</v>
      </c>
      <c r="C90" s="3">
        <f>IFERROR(_xll.KeyLookup($C$3,C$7,C$8,$A90),"-")/$C$4</f>
        <v>0</v>
      </c>
      <c r="D90" s="3">
        <f>IFERROR(_xll.KeyLookup($C$3,D$7,D$8,$A90),"-")/$C$4</f>
        <v>-25</v>
      </c>
      <c r="E90" s="3">
        <f>IFERROR(_xll.KeyLookup($C$3,E$7,E$8,$A90),"-")/$C$4</f>
        <v>-2</v>
      </c>
      <c r="F90" s="18"/>
      <c r="G90" s="3">
        <f>IFERROR(_xll.KeyLookup($C$3,G$7,G$8,$A90),"-")/$C$4</f>
        <v>-23</v>
      </c>
      <c r="H90" s="3">
        <f>IFERROR(_xll.KeyLookup($C$3,H$7,H$8,$A90),"-")/$C$4</f>
        <v>-2</v>
      </c>
      <c r="I90" s="3">
        <f>IFERROR(_xll.KeyLookup($C$3,I$7,I$8,$A90),"-")/$C$4</f>
        <v>0</v>
      </c>
      <c r="J90" s="3">
        <f>IFERROR(_xll.KeyLookup($C$3,J$7,J$8,$A90),"-")/$C$4</f>
        <v>-2</v>
      </c>
      <c r="K90" s="3">
        <f>IFERROR(_xll.KeyLookup($C$3,K$7,K$8,$A90),"-")/$C$4</f>
        <v>-1</v>
      </c>
    </row>
    <row r="91" spans="1:11" x14ac:dyDescent="0.25">
      <c r="A91" s="4" t="s">
        <v>23</v>
      </c>
      <c r="B91" s="7" t="str">
        <f>_xll.KeyName($C$3,$A91)</f>
        <v>Net Cash from Financing Activities</v>
      </c>
      <c r="C91" s="6">
        <f>IFERROR(_xll.KeyLookup($C$3,C$7,C$8,$A91),"-")/$C$4</f>
        <v>-2023</v>
      </c>
      <c r="D91" s="6">
        <f>IFERROR(_xll.KeyLookup($C$3,D$7,D$8,$A91),"-")/$C$4</f>
        <v>-1286</v>
      </c>
      <c r="E91" s="6">
        <f>IFERROR(_xll.KeyLookup($C$3,E$7,E$8,$A91),"-")/$C$4</f>
        <v>-1363</v>
      </c>
      <c r="F91" s="21"/>
      <c r="G91" s="6">
        <f>IFERROR(_xll.KeyLookup($C$3,G$7,G$8,$A91),"-")/$C$4</f>
        <v>-350</v>
      </c>
      <c r="H91" s="6">
        <f>IFERROR(_xll.KeyLookup($C$3,H$7,H$8,$A91),"-")/$C$4</f>
        <v>-936</v>
      </c>
      <c r="I91" s="6">
        <f>IFERROR(_xll.KeyLookup($C$3,I$7,I$8,$A91),"-")/$C$4</f>
        <v>-679</v>
      </c>
      <c r="J91" s="6">
        <f>IFERROR(_xll.KeyLookup($C$3,J$7,J$8,$A91),"-")/$C$4</f>
        <v>-684</v>
      </c>
      <c r="K91" s="6">
        <f>IFERROR(_xll.KeyLookup($C$3,K$7,K$8,$A91),"-")/$C$4</f>
        <v>-716</v>
      </c>
    </row>
    <row r="92" spans="1:11" x14ac:dyDescent="0.25">
      <c r="A92" s="4" t="s">
        <v>24</v>
      </c>
      <c r="B92" s="7" t="str">
        <f>_xll.KeyName($C$3,$A92)</f>
        <v>Change in Cash and Cash Equivalents</v>
      </c>
      <c r="C92" s="6">
        <f>IFERROR(_xll.KeyLookup($C$3,C$7,C$8,$A92),"-")/$C$4</f>
        <v>-167</v>
      </c>
      <c r="D92" s="6">
        <f>IFERROR(_xll.KeyLookup($C$3,D$7,D$8,$A92),"-")/$C$4</f>
        <v>12</v>
      </c>
      <c r="E92" s="6">
        <f>IFERROR(_xll.KeyLookup($C$3,E$7,E$8,$A92),"-")/$C$4</f>
        <v>3400</v>
      </c>
      <c r="F92" s="21"/>
      <c r="G92" s="6">
        <f>IFERROR(_xll.KeyLookup($C$3,G$7,G$8,$A92),"-")/$C$4</f>
        <v>472</v>
      </c>
      <c r="H92" s="6">
        <f>IFERROR(_xll.KeyLookup($C$3,H$7,H$8,$A92),"-")/$C$4</f>
        <v>-460</v>
      </c>
      <c r="I92" s="6">
        <f>IFERROR(_xll.KeyLookup($C$3,I$7,I$8,$A92),"-")/$C$4</f>
        <v>1155</v>
      </c>
      <c r="J92" s="6">
        <f>IFERROR(_xll.KeyLookup($C$3,J$7,J$8,$A92),"-")/$C$4</f>
        <v>2245</v>
      </c>
      <c r="K92" s="6">
        <f>IFERROR(_xll.KeyLookup($C$3,K$7,K$8,$A92),"-")/$C$4</f>
        <v>-124</v>
      </c>
    </row>
    <row r="93" spans="1:11" x14ac:dyDescent="0.25">
      <c r="A93" s="1">
        <v>54101</v>
      </c>
      <c r="B93" t="str">
        <f>_xll.KeyName($C$3,$A93)</f>
        <v>Áhrif gengisbreytinga á handbært fé</v>
      </c>
      <c r="C93" s="3">
        <f>IFERROR(_xll.KeyLookup($C$3,C$7,C$8,$A93),"-")/$C$4</f>
        <v>-28</v>
      </c>
      <c r="D93" s="3">
        <f>IFERROR(_xll.KeyLookup($C$3,D$7,D$8,$A93),"-")/$C$4</f>
        <v>-9</v>
      </c>
      <c r="E93" s="3">
        <f>IFERROR(_xll.KeyLookup($C$3,E$7,E$8,$A93),"-")/$C$4</f>
        <v>-2</v>
      </c>
      <c r="F93" s="18"/>
      <c r="G93" s="3">
        <f>IFERROR(_xll.KeyLookup($C$3,G$7,G$8,$A93),"-")/$C$4</f>
        <v>-7</v>
      </c>
      <c r="H93" s="3">
        <f>IFERROR(_xll.KeyLookup($C$3,H$7,H$8,$A93),"-")/$C$4</f>
        <v>-2</v>
      </c>
      <c r="I93" s="3">
        <f>IFERROR(_xll.KeyLookup($C$3,I$7,I$8,$A93),"-")/$C$4</f>
        <v>-2</v>
      </c>
      <c r="J93" s="3">
        <f>IFERROR(_xll.KeyLookup($C$3,J$7,J$8,$A93),"-")/$C$4</f>
        <v>0</v>
      </c>
      <c r="K93" s="3">
        <f>IFERROR(_xll.KeyLookup($C$3,K$7,K$8,$A93),"-")/$C$4</f>
        <v>103</v>
      </c>
    </row>
    <row r="94" spans="1:11" x14ac:dyDescent="0.25">
      <c r="A94" s="1">
        <v>55101</v>
      </c>
      <c r="B94" t="str">
        <f>_xll.KeyName($C$3,$A94)</f>
        <v>Handbært fé í upphafi tímabils</v>
      </c>
      <c r="C94" s="3">
        <f>IFERROR(_xll.KeyLookup($C$3,C$7,C$8,$A94),"-")/$C$4</f>
        <v>801</v>
      </c>
      <c r="D94" s="3">
        <f>IFERROR(_xll.KeyLookup($C$3,D$7,D$8,$A94),"-")/$C$4</f>
        <v>606</v>
      </c>
      <c r="E94" s="3">
        <f>IFERROR(_xll.KeyLookup($C$3,E$7,E$8,$A94),"-")/$C$4</f>
        <v>609</v>
      </c>
      <c r="F94" s="18"/>
      <c r="G94" s="3">
        <f>IFERROR(_xll.KeyLookup($C$3,G$7,G$8,$A94),"-")/$C$4</f>
        <v>606</v>
      </c>
      <c r="H94" s="3">
        <f>IFERROR(_xll.KeyLookup($C$3,H$7,H$8,$A94),"-")/$C$4</f>
        <v>1071</v>
      </c>
      <c r="I94" s="3">
        <f>IFERROR(_xll.KeyLookup($C$3,I$7,I$8,$A94),"-")/$C$4</f>
        <v>609</v>
      </c>
      <c r="J94" s="3">
        <f>IFERROR(_xll.KeyLookup($C$3,J$7,J$8,$A94),"-")/$C$4</f>
        <v>1762</v>
      </c>
      <c r="K94" s="3">
        <f>IFERROR(_xll.KeyLookup($C$3,K$7,K$8,$A94),"-")/$C$4</f>
        <v>4007</v>
      </c>
    </row>
    <row r="95" spans="1:11" x14ac:dyDescent="0.25">
      <c r="A95" s="4" t="s">
        <v>25</v>
      </c>
      <c r="B95" s="7" t="str">
        <f>_xll.KeyName($C$3,$A95)</f>
        <v>Cash at the End of the Period</v>
      </c>
      <c r="C95" s="6">
        <f>IFERROR(_xll.KeyLookup($C$3,C$7,C$8,$A95),"-")/$C$4</f>
        <v>606</v>
      </c>
      <c r="D95" s="6">
        <f>IFERROR(_xll.KeyLookup($C$3,D$7,D$8,$A95),"-")/$C$4</f>
        <v>609</v>
      </c>
      <c r="E95" s="6">
        <f>IFERROR(_xll.KeyLookup($C$3,E$7,E$8,$A95),"-")/$C$4</f>
        <v>4007</v>
      </c>
      <c r="F95" s="21"/>
      <c r="G95" s="6">
        <f>IFERROR(_xll.KeyLookup($C$3,G$7,G$8,$A95),"-")/$C$4</f>
        <v>1071</v>
      </c>
      <c r="H95" s="6">
        <f>IFERROR(_xll.KeyLookup($C$3,H$7,H$8,$A95),"-")/$C$4</f>
        <v>609</v>
      </c>
      <c r="I95" s="6">
        <f>IFERROR(_xll.KeyLookup($C$3,I$7,I$8,$A95),"-")/$C$4</f>
        <v>1762</v>
      </c>
      <c r="J95" s="6">
        <f>IFERROR(_xll.KeyLookup($C$3,J$7,J$8,$A95),"-")/$C$4</f>
        <v>4007</v>
      </c>
      <c r="K95" s="6">
        <f>IFERROR(_xll.KeyLookup($C$3,K$7,K$8,$A95),"-")/$C$4</f>
        <v>3986</v>
      </c>
    </row>
  </sheetData>
  <conditionalFormatting sqref="C66:K66">
    <cfRule type="cellIs" dxfId="1" priority="5" operator="equal">
      <formula>0</formula>
    </cfRule>
    <cfRule type="cellIs" dxfId="0" priority="6" operator="not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einaroddsson</cp:lastModifiedBy>
  <dcterms:created xsi:type="dcterms:W3CDTF">2015-09-22T22:19:50Z</dcterms:created>
  <dcterms:modified xsi:type="dcterms:W3CDTF">2015-09-23T09:06:17Z</dcterms:modified>
</cp:coreProperties>
</file>