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nar\Dropbox\base_einar\projects\kodi\products\kodiak_excel\official_demodocs\"/>
    </mc:Choice>
  </mc:AlternateContent>
  <xr:revisionPtr revIDLastSave="0" documentId="13_ncr:1_{1DAF0109-AF51-4CA0-872C-ACE8CC3764AA}" xr6:coauthVersionLast="28" xr6:coauthVersionMax="28" xr10:uidLastSave="{00000000-0000-0000-0000-000000000000}"/>
  <bookViews>
    <workbookView xWindow="0" yWindow="0" windowWidth="20220" windowHeight="12210" xr2:uid="{5E9641D4-C60B-4722-B5D9-4DCD30BE0EE5}"/>
  </bookViews>
  <sheets>
    <sheet name="Sheet1" sheetId="1" r:id="rId1"/>
  </sheets>
  <definedNames>
    <definedName name="GeniusQuery" localSheetId="0">Sheet1!$A$43:$D$105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1" i="1" l="1"/>
  <c r="B32" i="1" s="1"/>
  <c r="B33" i="1" s="1"/>
  <c r="B34" i="1" s="1"/>
  <c r="J34" i="1" s="1"/>
  <c r="I32" i="1" l="1"/>
  <c r="F31" i="1"/>
  <c r="H32" i="1"/>
  <c r="I33" i="1"/>
  <c r="F32" i="1"/>
  <c r="H33" i="1"/>
  <c r="J31" i="1"/>
  <c r="H31" i="1"/>
  <c r="F33" i="1"/>
  <c r="I31" i="1"/>
  <c r="J32" i="1"/>
  <c r="F34" i="1"/>
  <c r="H34" i="1"/>
  <c r="I34" i="1"/>
  <c r="J33" i="1"/>
  <c r="B24" i="1"/>
  <c r="F24" i="1" s="1"/>
  <c r="B23" i="1"/>
  <c r="F23" i="1" s="1"/>
  <c r="B22" i="1"/>
  <c r="F22" i="1" s="1"/>
  <c r="B21" i="1"/>
  <c r="F21" i="1" s="1"/>
  <c r="B20" i="1"/>
  <c r="F20" i="1" s="1"/>
  <c r="B19" i="1"/>
  <c r="F19" i="1" s="1"/>
  <c r="B18" i="1"/>
  <c r="F18" i="1" s="1"/>
  <c r="B17" i="1"/>
  <c r="F17" i="1" s="1"/>
  <c r="B16" i="1"/>
  <c r="F16" i="1" s="1"/>
  <c r="B15" i="1"/>
  <c r="F15" i="1" s="1"/>
  <c r="B14" i="1"/>
  <c r="F14" i="1" s="1"/>
  <c r="B13" i="1"/>
  <c r="F13" i="1" s="1"/>
  <c r="B12" i="1"/>
  <c r="F12" i="1" s="1"/>
  <c r="B11" i="1"/>
  <c r="F11" i="1" s="1"/>
  <c r="B10" i="1"/>
  <c r="F10" i="1" s="1"/>
  <c r="B9" i="1"/>
  <c r="F9" i="1" s="1"/>
  <c r="K32" i="1" l="1"/>
  <c r="K33" i="1"/>
  <c r="K34" i="1"/>
  <c r="K31" i="1"/>
  <c r="M34" i="1"/>
  <c r="L34" i="1"/>
  <c r="O31" i="1"/>
  <c r="O32" i="1" s="1"/>
  <c r="M31" i="1"/>
  <c r="L31" i="1"/>
  <c r="L33" i="1"/>
  <c r="M33" i="1"/>
  <c r="M32" i="1"/>
  <c r="L32" i="1"/>
  <c r="I9" i="1"/>
  <c r="O9" i="1" s="1"/>
  <c r="I13" i="1"/>
  <c r="O13" i="1" s="1"/>
  <c r="I17" i="1"/>
  <c r="O17" i="1" s="1"/>
  <c r="I21" i="1"/>
  <c r="O21" i="1" s="1"/>
  <c r="H9" i="1"/>
  <c r="P9" i="1" s="1"/>
  <c r="H13" i="1"/>
  <c r="P13" i="1" s="1"/>
  <c r="H17" i="1"/>
  <c r="P17" i="1" s="1"/>
  <c r="H21" i="1"/>
  <c r="P21" i="1" s="1"/>
  <c r="J9" i="1"/>
  <c r="Q9" i="1" s="1"/>
  <c r="J13" i="1"/>
  <c r="Q13" i="1" s="1"/>
  <c r="J17" i="1"/>
  <c r="Q17" i="1" s="1"/>
  <c r="J21" i="1"/>
  <c r="Q21" i="1" s="1"/>
  <c r="I10" i="1"/>
  <c r="O10" i="1" s="1"/>
  <c r="I14" i="1"/>
  <c r="O14" i="1" s="1"/>
  <c r="I18" i="1"/>
  <c r="O18" i="1" s="1"/>
  <c r="I22" i="1"/>
  <c r="O22" i="1" s="1"/>
  <c r="H10" i="1"/>
  <c r="P10" i="1" s="1"/>
  <c r="H14" i="1"/>
  <c r="P14" i="1" s="1"/>
  <c r="H18" i="1"/>
  <c r="P18" i="1" s="1"/>
  <c r="H22" i="1"/>
  <c r="P22" i="1" s="1"/>
  <c r="J10" i="1"/>
  <c r="Q10" i="1" s="1"/>
  <c r="J14" i="1"/>
  <c r="Q14" i="1" s="1"/>
  <c r="J18" i="1"/>
  <c r="Q18" i="1" s="1"/>
  <c r="J22" i="1"/>
  <c r="Q22" i="1" s="1"/>
  <c r="I11" i="1"/>
  <c r="O11" i="1" s="1"/>
  <c r="I15" i="1"/>
  <c r="O15" i="1" s="1"/>
  <c r="I19" i="1"/>
  <c r="O19" i="1" s="1"/>
  <c r="I23" i="1"/>
  <c r="O23" i="1" s="1"/>
  <c r="H11" i="1"/>
  <c r="P11" i="1" s="1"/>
  <c r="H15" i="1"/>
  <c r="P15" i="1" s="1"/>
  <c r="H19" i="1"/>
  <c r="P19" i="1" s="1"/>
  <c r="H23" i="1"/>
  <c r="P23" i="1" s="1"/>
  <c r="J11" i="1"/>
  <c r="Q11" i="1" s="1"/>
  <c r="J15" i="1"/>
  <c r="Q15" i="1" s="1"/>
  <c r="J19" i="1"/>
  <c r="Q19" i="1" s="1"/>
  <c r="J23" i="1"/>
  <c r="Q23" i="1" s="1"/>
  <c r="I12" i="1"/>
  <c r="O12" i="1" s="1"/>
  <c r="I16" i="1"/>
  <c r="O16" i="1" s="1"/>
  <c r="I20" i="1"/>
  <c r="O20" i="1" s="1"/>
  <c r="I24" i="1"/>
  <c r="O24" i="1" s="1"/>
  <c r="H12" i="1"/>
  <c r="P12" i="1" s="1"/>
  <c r="H16" i="1"/>
  <c r="P16" i="1" s="1"/>
  <c r="H20" i="1"/>
  <c r="P20" i="1" s="1"/>
  <c r="H24" i="1"/>
  <c r="P24" i="1" s="1"/>
  <c r="J12" i="1"/>
  <c r="Q12" i="1" s="1"/>
  <c r="J16" i="1"/>
  <c r="Q16" i="1" s="1"/>
  <c r="J20" i="1"/>
  <c r="Q20" i="1" s="1"/>
  <c r="J24" i="1"/>
  <c r="Q24" i="1" s="1"/>
  <c r="C9" i="1"/>
  <c r="C13" i="1"/>
  <c r="C17" i="1"/>
  <c r="C21" i="1"/>
  <c r="D9" i="1"/>
  <c r="D13" i="1"/>
  <c r="D17" i="1"/>
  <c r="D21" i="1"/>
  <c r="E9" i="1"/>
  <c r="E13" i="1"/>
  <c r="E17" i="1"/>
  <c r="E21" i="1"/>
  <c r="C10" i="1"/>
  <c r="C14" i="1"/>
  <c r="C18" i="1"/>
  <c r="C22" i="1"/>
  <c r="D10" i="1"/>
  <c r="D14" i="1"/>
  <c r="D18" i="1"/>
  <c r="D22" i="1"/>
  <c r="E10" i="1"/>
  <c r="E14" i="1"/>
  <c r="E18" i="1"/>
  <c r="E22" i="1"/>
  <c r="C11" i="1"/>
  <c r="C15" i="1"/>
  <c r="C19" i="1"/>
  <c r="C23" i="1"/>
  <c r="D11" i="1"/>
  <c r="D15" i="1"/>
  <c r="D19" i="1"/>
  <c r="D23" i="1"/>
  <c r="E11" i="1"/>
  <c r="E15" i="1"/>
  <c r="E19" i="1"/>
  <c r="E23" i="1"/>
  <c r="C12" i="1"/>
  <c r="C16" i="1"/>
  <c r="C20" i="1"/>
  <c r="C24" i="1"/>
  <c r="D12" i="1"/>
  <c r="D16" i="1"/>
  <c r="D20" i="1"/>
  <c r="D24" i="1"/>
  <c r="E12" i="1"/>
  <c r="E16" i="1"/>
  <c r="E20" i="1"/>
  <c r="E24" i="1"/>
  <c r="P31" i="1" l="1"/>
  <c r="Q31" i="1" s="1"/>
  <c r="O33" i="1"/>
  <c r="P32" i="1"/>
  <c r="Q32" i="1" s="1"/>
  <c r="K23" i="1"/>
  <c r="K22" i="1"/>
  <c r="K17" i="1"/>
  <c r="K20" i="1"/>
  <c r="K19" i="1"/>
  <c r="K10" i="1"/>
  <c r="K13" i="1"/>
  <c r="K16" i="1"/>
  <c r="K15" i="1"/>
  <c r="K18" i="1"/>
  <c r="K9" i="1"/>
  <c r="K12" i="1"/>
  <c r="K11" i="1"/>
  <c r="K21" i="1"/>
  <c r="K24" i="1"/>
  <c r="K14" i="1"/>
  <c r="M24" i="1"/>
  <c r="L24" i="1"/>
  <c r="M20" i="1"/>
  <c r="L20" i="1"/>
  <c r="M16" i="1"/>
  <c r="L16" i="1"/>
  <c r="M12" i="1"/>
  <c r="L12" i="1"/>
  <c r="M23" i="1"/>
  <c r="L23" i="1"/>
  <c r="M19" i="1"/>
  <c r="L19" i="1"/>
  <c r="M15" i="1"/>
  <c r="L15" i="1"/>
  <c r="M11" i="1"/>
  <c r="L11" i="1"/>
  <c r="M22" i="1"/>
  <c r="L22" i="1"/>
  <c r="M18" i="1"/>
  <c r="L18" i="1"/>
  <c r="M14" i="1"/>
  <c r="L14" i="1"/>
  <c r="M10" i="1"/>
  <c r="L10" i="1"/>
  <c r="M21" i="1"/>
  <c r="L21" i="1"/>
  <c r="M17" i="1"/>
  <c r="L17" i="1"/>
  <c r="M13" i="1"/>
  <c r="L13" i="1"/>
  <c r="M9" i="1"/>
  <c r="L9" i="1"/>
  <c r="P33" i="1" l="1"/>
  <c r="Q33" i="1" s="1"/>
  <c r="O34" i="1"/>
  <c r="P34" i="1" s="1"/>
  <c r="Q3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CDC35D-BE7F-45A6-B32D-7581AD853236}" name="Connection" type="4" refreshedVersion="6" saveData="1">
    <webPr firstRow="1" xl2000="1" url="http://localhost:7982/GeniusExcel/Default.aspX?svr=GeniusFS&amp;svc=ClosingPrices&amp;op=ClosingPrices&amp;ShowHeader=False&amp;cols=0,1,13,15&amp;p0=[&quot;symbol&quot;]&amp;pd1=[&quot;datefrom&quot;]&amp;pd2=[&quot;dateto&quot;]" htmlTables="1"/>
    <parameters count="3">
      <parameter name="symbol" sqlType="12" parameterType="cell" refreshOnChange="1" cell="Sheet1!$B$28"/>
      <parameter name="datefrom" sqlType="9" parameterType="cell" refreshOnChange="1" cell="Sheet1!$B$39"/>
      <parameter name="dateto" sqlType="9" parameterType="cell" refreshOnChange="1" cell="Sheet1!$B$40"/>
    </parameters>
  </connection>
</connections>
</file>

<file path=xl/sharedStrings.xml><?xml version="1.0" encoding="utf-8"?>
<sst xmlns="http://schemas.openxmlformats.org/spreadsheetml/2006/main" count="122" uniqueCount="46">
  <si>
    <t>SJOVA</t>
  </si>
  <si>
    <t>VIS</t>
  </si>
  <si>
    <t>TM</t>
  </si>
  <si>
    <t>MARL</t>
  </si>
  <si>
    <t>ICEAIR</t>
  </si>
  <si>
    <t>EIM</t>
  </si>
  <si>
    <t>GRND</t>
  </si>
  <si>
    <t>VOICE</t>
  </si>
  <si>
    <t>SIMINN</t>
  </si>
  <si>
    <t>EIK</t>
  </si>
  <si>
    <t>REGINN</t>
  </si>
  <si>
    <t>REITIR</t>
  </si>
  <si>
    <t>N1</t>
  </si>
  <si>
    <t>SKEL</t>
  </si>
  <si>
    <t>ORIGO</t>
  </si>
  <si>
    <t>HAGA</t>
  </si>
  <si>
    <t>ISK per share</t>
  </si>
  <si>
    <t>X Date</t>
  </si>
  <si>
    <t>AGM Date</t>
  </si>
  <si>
    <t>Record Date</t>
  </si>
  <si>
    <t>Payment Date</t>
  </si>
  <si>
    <t>Price day before X date</t>
  </si>
  <si>
    <t>Closing Price on X date</t>
  </si>
  <si>
    <t>Adjusted</t>
  </si>
  <si>
    <t>Market change %</t>
  </si>
  <si>
    <t>Adjusted change %</t>
  </si>
  <si>
    <t>Adj. Factor</t>
  </si>
  <si>
    <t>Diff</t>
  </si>
  <si>
    <t>Change bc. Div</t>
  </si>
  <si>
    <t>Symbol</t>
  </si>
  <si>
    <t>Ref. Date</t>
  </si>
  <si>
    <t>Closing price on X date</t>
  </si>
  <si>
    <t>Dividends and adjustment factors</t>
  </si>
  <si>
    <t>Calculation</t>
  </si>
  <si>
    <t>Stock</t>
  </si>
  <si>
    <t>KODIAK Excel Prices</t>
  </si>
  <si>
    <t xml:space="preserve">           KODIAK Excel</t>
  </si>
  <si>
    <t>KODIAK Excel Corporate Actions (Dividends)</t>
  </si>
  <si>
    <t>Historical dividends for single stock</t>
  </si>
  <si>
    <t>Change bc. div</t>
  </si>
  <si>
    <t>Adjusted and unadjusted price chart</t>
  </si>
  <si>
    <t>From date</t>
  </si>
  <si>
    <t>To date</t>
  </si>
  <si>
    <t>Date</t>
  </si>
  <si>
    <t>Official close</t>
  </si>
  <si>
    <t>Adjusted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</si>
</sst>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%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64" fontId="0" fillId="2" borderId="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0" fontId="0" fillId="3" borderId="2" xfId="1" applyNumberFormat="1" applyFont="1" applyFill="1" applyBorder="1" applyAlignment="1">
      <alignment horizontal="right"/>
    </xf>
    <xf numFmtId="10" fontId="0" fillId="3" borderId="3" xfId="1" applyNumberFormat="1" applyFont="1" applyFill="1" applyBorder="1" applyAlignment="1">
      <alignment horizontal="right"/>
    </xf>
    <xf numFmtId="10" fontId="0" fillId="3" borderId="4" xfId="1" applyNumberFormat="1" applyFont="1" applyFill="1" applyBorder="1" applyAlignment="1">
      <alignment horizontal="right"/>
    </xf>
    <xf numFmtId="0" fontId="3" fillId="0" borderId="5" xfId="0" applyFont="1" applyBorder="1"/>
    <xf numFmtId="14" fontId="4" fillId="4" borderId="5" xfId="0" applyNumberFormat="1" applyFont="1" applyFill="1" applyBorder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right" wrapText="1"/>
    </xf>
    <xf numFmtId="0" fontId="0" fillId="3" borderId="2" xfId="0" applyFill="1" applyBorder="1" applyAlignment="1">
      <alignment horizontal="right"/>
    </xf>
    <xf numFmtId="166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66" fontId="0" fillId="3" borderId="4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right"/>
    </xf>
    <xf numFmtId="166" fontId="0" fillId="2" borderId="4" xfId="0" applyNumberForma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14" fontId="6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 applyAlignment="1">
      <alignment horizontal="right"/>
    </xf>
    <xf numFmtId="14" fontId="0" fillId="5" borderId="2" xfId="0" applyNumberFormat="1" applyFill="1" applyBorder="1" applyAlignment="1">
      <alignment horizontal="right"/>
    </xf>
    <xf numFmtId="164" fontId="0" fillId="5" borderId="2" xfId="0" applyNumberFormat="1" applyFill="1" applyBorder="1" applyAlignment="1">
      <alignment horizontal="right"/>
    </xf>
    <xf numFmtId="14" fontId="0" fillId="5" borderId="3" xfId="0" applyNumberFormat="1" applyFill="1" applyBorder="1" applyAlignment="1">
      <alignment horizontal="right"/>
    </xf>
    <xf numFmtId="164" fontId="0" fillId="5" borderId="3" xfId="0" applyNumberFormat="1" applyFill="1" applyBorder="1" applyAlignment="1">
      <alignment horizontal="right"/>
    </xf>
    <xf numFmtId="14" fontId="0" fillId="5" borderId="4" xfId="0" applyNumberFormat="1" applyFill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Fill="1" applyBorder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Font="1"/>
    <xf numFmtId="14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Sheet1!$C$42</c:f>
              <c:strCache>
                <c:ptCount val="1"/>
                <c:pt idx="0">
                  <c:v>Official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Sheet1!$B$43:$B$105</c:f>
              <c:numCache>
                <c:formatCode>m/d/yyyy</c:formatCode>
                <c:ptCount val="6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43143</c:v>
                </c:pt>
                <c:pt idx="30">
                  <c:v>43144</c:v>
                </c:pt>
                <c:pt idx="31">
                  <c:v>43145</c:v>
                </c:pt>
                <c:pt idx="32">
                  <c:v>43146</c:v>
                </c:pt>
                <c:pt idx="33">
                  <c:v>43147</c:v>
                </c:pt>
                <c:pt idx="34">
                  <c:v>43150</c:v>
                </c:pt>
                <c:pt idx="35">
                  <c:v>43151</c:v>
                </c:pt>
                <c:pt idx="36">
                  <c:v>43152</c:v>
                </c:pt>
                <c:pt idx="37">
                  <c:v>43153</c:v>
                </c:pt>
                <c:pt idx="38">
                  <c:v>43154</c:v>
                </c:pt>
                <c:pt idx="39">
                  <c:v>43157</c:v>
                </c:pt>
                <c:pt idx="40">
                  <c:v>43158</c:v>
                </c:pt>
                <c:pt idx="41">
                  <c:v>43159</c:v>
                </c:pt>
                <c:pt idx="42">
                  <c:v>43160</c:v>
                </c:pt>
                <c:pt idx="43">
                  <c:v>43161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43168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43175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43182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43193</c:v>
                </c:pt>
              </c:numCache>
            </c:numRef>
          </c:xVal>
          <c:yVal>
            <c:numRef>
              <c:f>Sheet1!$C$43:$C$105</c:f>
              <c:numCache>
                <c:formatCode>General</c:formatCode>
                <c:ptCount val="63"/>
                <c:pt idx="0">
                  <c:v>16.45</c:v>
                </c:pt>
                <c:pt idx="1">
                  <c:v>16.45</c:v>
                </c:pt>
                <c:pt idx="2">
                  <c:v>16.45</c:v>
                </c:pt>
                <c:pt idx="3">
                  <c:v>16.7</c:v>
                </c:pt>
                <c:pt idx="4">
                  <c:v>16.675000000000001</c:v>
                </c:pt>
                <c:pt idx="5">
                  <c:v>16.8</c:v>
                </c:pt>
                <c:pt idx="6">
                  <c:v>17.324999999999999</c:v>
                </c:pt>
                <c:pt idx="7">
                  <c:v>17.149999999999999</c:v>
                </c:pt>
                <c:pt idx="8">
                  <c:v>17.05</c:v>
                </c:pt>
                <c:pt idx="9">
                  <c:v>17.05</c:v>
                </c:pt>
                <c:pt idx="10">
                  <c:v>17.05</c:v>
                </c:pt>
                <c:pt idx="11">
                  <c:v>17.149999999999999</c:v>
                </c:pt>
                <c:pt idx="12">
                  <c:v>17.350000000000001</c:v>
                </c:pt>
                <c:pt idx="13">
                  <c:v>17.399999999999999</c:v>
                </c:pt>
                <c:pt idx="14">
                  <c:v>17.399999999999999</c:v>
                </c:pt>
                <c:pt idx="15">
                  <c:v>17.425000000000001</c:v>
                </c:pt>
                <c:pt idx="16">
                  <c:v>17.350000000000001</c:v>
                </c:pt>
                <c:pt idx="17">
                  <c:v>17.399999999999999</c:v>
                </c:pt>
                <c:pt idx="18">
                  <c:v>17.350000000000001</c:v>
                </c:pt>
                <c:pt idx="19">
                  <c:v>17.3</c:v>
                </c:pt>
                <c:pt idx="20">
                  <c:v>17.3</c:v>
                </c:pt>
                <c:pt idx="21">
                  <c:v>17.3</c:v>
                </c:pt>
                <c:pt idx="22">
                  <c:v>17.5</c:v>
                </c:pt>
                <c:pt idx="23">
                  <c:v>17.5</c:v>
                </c:pt>
                <c:pt idx="24">
                  <c:v>17.350000000000001</c:v>
                </c:pt>
                <c:pt idx="25">
                  <c:v>17.3</c:v>
                </c:pt>
                <c:pt idx="26">
                  <c:v>17.3</c:v>
                </c:pt>
                <c:pt idx="27">
                  <c:v>17.649999999999999</c:v>
                </c:pt>
                <c:pt idx="28">
                  <c:v>17.8</c:v>
                </c:pt>
                <c:pt idx="29">
                  <c:v>17.75</c:v>
                </c:pt>
                <c:pt idx="30">
                  <c:v>17.600000000000001</c:v>
                </c:pt>
                <c:pt idx="31">
                  <c:v>17.7</c:v>
                </c:pt>
                <c:pt idx="32">
                  <c:v>17.7</c:v>
                </c:pt>
                <c:pt idx="33">
                  <c:v>17.725000000000001</c:v>
                </c:pt>
                <c:pt idx="34">
                  <c:v>17.649999999999999</c:v>
                </c:pt>
                <c:pt idx="35">
                  <c:v>17.649999999999999</c:v>
                </c:pt>
                <c:pt idx="36">
                  <c:v>17.649999999999999</c:v>
                </c:pt>
                <c:pt idx="37">
                  <c:v>17.649999999999999</c:v>
                </c:pt>
                <c:pt idx="38">
                  <c:v>17.5</c:v>
                </c:pt>
                <c:pt idx="39">
                  <c:v>17.350000000000001</c:v>
                </c:pt>
                <c:pt idx="40">
                  <c:v>17.05</c:v>
                </c:pt>
                <c:pt idx="41">
                  <c:v>17.3</c:v>
                </c:pt>
                <c:pt idx="42">
                  <c:v>17.375</c:v>
                </c:pt>
                <c:pt idx="43">
                  <c:v>17.25</c:v>
                </c:pt>
                <c:pt idx="44">
                  <c:v>17.350000000000001</c:v>
                </c:pt>
                <c:pt idx="45">
                  <c:v>17.3</c:v>
                </c:pt>
                <c:pt idx="46">
                  <c:v>17.649999999999999</c:v>
                </c:pt>
                <c:pt idx="47">
                  <c:v>17.8</c:v>
                </c:pt>
                <c:pt idx="48">
                  <c:v>17.7</c:v>
                </c:pt>
                <c:pt idx="49">
                  <c:v>17.8</c:v>
                </c:pt>
                <c:pt idx="50">
                  <c:v>17.75</c:v>
                </c:pt>
                <c:pt idx="51">
                  <c:v>17.850000000000001</c:v>
                </c:pt>
                <c:pt idx="52">
                  <c:v>17.649999999999999</c:v>
                </c:pt>
                <c:pt idx="53">
                  <c:v>17.2</c:v>
                </c:pt>
                <c:pt idx="54">
                  <c:v>17.100000000000001</c:v>
                </c:pt>
                <c:pt idx="55">
                  <c:v>17.100000000000001</c:v>
                </c:pt>
                <c:pt idx="56">
                  <c:v>17.100000000000001</c:v>
                </c:pt>
                <c:pt idx="57">
                  <c:v>17.149999999999999</c:v>
                </c:pt>
                <c:pt idx="58">
                  <c:v>17.149999999999999</c:v>
                </c:pt>
                <c:pt idx="59">
                  <c:v>17.100000000000001</c:v>
                </c:pt>
                <c:pt idx="60">
                  <c:v>17.399999999999999</c:v>
                </c:pt>
                <c:pt idx="61">
                  <c:v>17.45</c:v>
                </c:pt>
                <c:pt idx="62">
                  <c:v>17.5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94-4F78-9A79-56347CA27805}"/>
            </c:ext>
          </c:extLst>
        </c:ser>
        <c:ser>
          <c:idx val="1"/>
          <c:order val="1"/>
          <c:tx>
            <c:strRef>
              <c:f>Sheet1!$D$42</c:f>
              <c:strCache>
                <c:ptCount val="1"/>
                <c:pt idx="0">
                  <c:v>Adjusted close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Sheet1!$B$43:$B$105</c:f>
              <c:numCache>
                <c:formatCode>m/d/yyyy</c:formatCode>
                <c:ptCount val="6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43143</c:v>
                </c:pt>
                <c:pt idx="30">
                  <c:v>43144</c:v>
                </c:pt>
                <c:pt idx="31">
                  <c:v>43145</c:v>
                </c:pt>
                <c:pt idx="32">
                  <c:v>43146</c:v>
                </c:pt>
                <c:pt idx="33">
                  <c:v>43147</c:v>
                </c:pt>
                <c:pt idx="34">
                  <c:v>43150</c:v>
                </c:pt>
                <c:pt idx="35">
                  <c:v>43151</c:v>
                </c:pt>
                <c:pt idx="36">
                  <c:v>43152</c:v>
                </c:pt>
                <c:pt idx="37">
                  <c:v>43153</c:v>
                </c:pt>
                <c:pt idx="38">
                  <c:v>43154</c:v>
                </c:pt>
                <c:pt idx="39">
                  <c:v>43157</c:v>
                </c:pt>
                <c:pt idx="40">
                  <c:v>43158</c:v>
                </c:pt>
                <c:pt idx="41">
                  <c:v>43159</c:v>
                </c:pt>
                <c:pt idx="42">
                  <c:v>43160</c:v>
                </c:pt>
                <c:pt idx="43">
                  <c:v>43161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43168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43175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43182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43193</c:v>
                </c:pt>
              </c:numCache>
            </c:numRef>
          </c:xVal>
          <c:yVal>
            <c:numRef>
              <c:f>Sheet1!$D$43:$D$105</c:f>
              <c:numCache>
                <c:formatCode>General</c:formatCode>
                <c:ptCount val="63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15.74</c:v>
                </c:pt>
                <c:pt idx="4">
                  <c:v>15.72</c:v>
                </c:pt>
                <c:pt idx="5">
                  <c:v>15.83</c:v>
                </c:pt>
                <c:pt idx="6">
                  <c:v>16.329999999999998</c:v>
                </c:pt>
                <c:pt idx="7">
                  <c:v>16.16</c:v>
                </c:pt>
                <c:pt idx="8">
                  <c:v>16.07</c:v>
                </c:pt>
                <c:pt idx="9">
                  <c:v>16.07</c:v>
                </c:pt>
                <c:pt idx="10">
                  <c:v>16.07</c:v>
                </c:pt>
                <c:pt idx="11">
                  <c:v>16.16</c:v>
                </c:pt>
                <c:pt idx="12">
                  <c:v>16.350000000000001</c:v>
                </c:pt>
                <c:pt idx="13">
                  <c:v>16.399999999999999</c:v>
                </c:pt>
                <c:pt idx="14">
                  <c:v>16.399999999999999</c:v>
                </c:pt>
                <c:pt idx="15">
                  <c:v>16.420000000000002</c:v>
                </c:pt>
                <c:pt idx="16">
                  <c:v>16.350000000000001</c:v>
                </c:pt>
                <c:pt idx="17">
                  <c:v>16.399999999999999</c:v>
                </c:pt>
                <c:pt idx="18">
                  <c:v>16.350000000000001</c:v>
                </c:pt>
                <c:pt idx="19">
                  <c:v>16.309999999999999</c:v>
                </c:pt>
                <c:pt idx="20">
                  <c:v>16.309999999999999</c:v>
                </c:pt>
                <c:pt idx="21">
                  <c:v>16.309999999999999</c:v>
                </c:pt>
                <c:pt idx="22">
                  <c:v>16.489999999999998</c:v>
                </c:pt>
                <c:pt idx="23">
                  <c:v>16.489999999999998</c:v>
                </c:pt>
                <c:pt idx="24">
                  <c:v>16.350000000000001</c:v>
                </c:pt>
                <c:pt idx="25">
                  <c:v>16.309999999999999</c:v>
                </c:pt>
                <c:pt idx="26">
                  <c:v>16.309999999999999</c:v>
                </c:pt>
                <c:pt idx="27">
                  <c:v>16.64</c:v>
                </c:pt>
                <c:pt idx="28">
                  <c:v>16.78</c:v>
                </c:pt>
                <c:pt idx="29">
                  <c:v>16.73</c:v>
                </c:pt>
                <c:pt idx="30">
                  <c:v>16.59</c:v>
                </c:pt>
                <c:pt idx="31">
                  <c:v>16.68</c:v>
                </c:pt>
                <c:pt idx="32">
                  <c:v>16.68</c:v>
                </c:pt>
                <c:pt idx="33">
                  <c:v>16.71</c:v>
                </c:pt>
                <c:pt idx="34">
                  <c:v>16.64</c:v>
                </c:pt>
                <c:pt idx="35">
                  <c:v>16.64</c:v>
                </c:pt>
                <c:pt idx="36">
                  <c:v>16.64</c:v>
                </c:pt>
                <c:pt idx="37">
                  <c:v>16.64</c:v>
                </c:pt>
                <c:pt idx="38">
                  <c:v>16.489999999999998</c:v>
                </c:pt>
                <c:pt idx="39">
                  <c:v>16.350000000000001</c:v>
                </c:pt>
                <c:pt idx="40">
                  <c:v>16.07</c:v>
                </c:pt>
                <c:pt idx="41">
                  <c:v>16.309999999999999</c:v>
                </c:pt>
                <c:pt idx="42">
                  <c:v>16.38</c:v>
                </c:pt>
                <c:pt idx="43">
                  <c:v>16.260000000000002</c:v>
                </c:pt>
                <c:pt idx="44">
                  <c:v>16.350000000000001</c:v>
                </c:pt>
                <c:pt idx="45">
                  <c:v>16.309999999999999</c:v>
                </c:pt>
                <c:pt idx="46">
                  <c:v>16.64</c:v>
                </c:pt>
                <c:pt idx="47">
                  <c:v>16.78</c:v>
                </c:pt>
                <c:pt idx="48">
                  <c:v>16.68</c:v>
                </c:pt>
                <c:pt idx="49">
                  <c:v>16.78</c:v>
                </c:pt>
                <c:pt idx="50">
                  <c:v>16.73</c:v>
                </c:pt>
                <c:pt idx="51">
                  <c:v>16.82</c:v>
                </c:pt>
                <c:pt idx="52">
                  <c:v>16.64</c:v>
                </c:pt>
                <c:pt idx="53">
                  <c:v>17.2</c:v>
                </c:pt>
                <c:pt idx="54">
                  <c:v>17.100000000000001</c:v>
                </c:pt>
                <c:pt idx="55">
                  <c:v>17.100000000000001</c:v>
                </c:pt>
                <c:pt idx="56">
                  <c:v>17.100000000000001</c:v>
                </c:pt>
                <c:pt idx="57">
                  <c:v>17.149999999999999</c:v>
                </c:pt>
                <c:pt idx="58">
                  <c:v>17.149999999999999</c:v>
                </c:pt>
                <c:pt idx="59">
                  <c:v>17.100000000000001</c:v>
                </c:pt>
                <c:pt idx="60">
                  <c:v>17.399999999999999</c:v>
                </c:pt>
                <c:pt idx="61">
                  <c:v>17.45</c:v>
                </c:pt>
                <c:pt idx="62">
                  <c:v>17.5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94-4F78-9A79-56347CA2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108128"/>
        <c:axId val="544107472"/>
      </c:scatterChart>
      <c:valAx>
        <c:axId val="544108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44107472"/>
        <c:crosses val="autoZero"/>
        <c:crossBetween val="midCat"/>
      </c:valAx>
      <c:valAx>
        <c:axId val="5441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44108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66675</xdr:rowOff>
    </xdr:from>
    <xdr:to>
      <xdr:col>0</xdr:col>
      <xdr:colOff>671752</xdr:colOff>
      <xdr:row>0</xdr:row>
      <xdr:rowOff>627556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FDAEA-C934-443D-B02C-26CE500B3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566977" cy="560881"/>
        </a:xfrm>
        <a:prstGeom prst="rect">
          <a:avLst/>
        </a:prstGeom>
      </xdr:spPr>
    </xdr:pic>
    <xdr:clientData/>
  </xdr:twoCellAnchor>
  <xdr:twoCellAnchor>
    <xdr:from>
      <xdr:col>4</xdr:col>
      <xdr:colOff>762000</xdr:colOff>
      <xdr:row>41</xdr:row>
      <xdr:rowOff>109536</xdr:rowOff>
    </xdr:from>
    <xdr:to>
      <xdr:col>16</xdr:col>
      <xdr:colOff>809625</xdr:colOff>
      <xdr:row>60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83EF5F-9239-423B-B6DD-E301ABEB84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" headers="0" backgroundRefresh="0" adjustColumnWidth="0" connectionId="1" xr16:uid="{D57033F2-9B26-45B4-9ECC-26796AB9F66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1109-FE52-4697-98FC-A03171DC12BE}">
  <dimension ref="A1:Q105"/>
  <sheetViews>
    <sheetView showGridLines="0" tabSelected="1" workbookViewId="0">
      <selection activeCell="S56" sqref="S56"/>
    </sheetView>
  </sheetViews>
  <sheetFormatPr defaultRowHeight="15" outlineLevelCol="1" x14ac:dyDescent="0.25"/>
  <cols>
    <col min="1" max="1" width="10.42578125" customWidth="1"/>
    <col min="2" max="5" width="12.42578125" customWidth="1"/>
    <col min="6" max="6" width="12.42578125" style="1" customWidth="1"/>
    <col min="7" max="7" width="1.85546875" style="34" customWidth="1"/>
    <col min="8" max="8" width="12.42578125" customWidth="1"/>
    <col min="9" max="9" width="12.42578125" style="1" customWidth="1"/>
    <col min="10" max="10" width="12.42578125" customWidth="1"/>
    <col min="12" max="12" width="12.42578125" style="3" customWidth="1"/>
    <col min="13" max="13" width="12.42578125" customWidth="1"/>
    <col min="14" max="14" width="1.85546875" style="36" customWidth="1"/>
    <col min="15" max="16" width="12.42578125" style="21" customWidth="1" outlineLevel="1"/>
    <col min="17" max="17" width="12.42578125" style="22" customWidth="1" outlineLevel="1"/>
  </cols>
  <sheetData>
    <row r="1" spans="1:17" ht="53.25" customHeight="1" x14ac:dyDescent="0.25">
      <c r="A1" s="52" t="s">
        <v>36</v>
      </c>
    </row>
    <row r="3" spans="1:17" ht="18.75" x14ac:dyDescent="0.3">
      <c r="A3" s="53" t="s">
        <v>32</v>
      </c>
    </row>
    <row r="4" spans="1:17" x14ac:dyDescent="0.25">
      <c r="A4" s="7"/>
    </row>
    <row r="5" spans="1:17" x14ac:dyDescent="0.25">
      <c r="A5" s="18" t="s">
        <v>30</v>
      </c>
      <c r="B5" s="19">
        <v>43101</v>
      </c>
      <c r="C5" s="2"/>
      <c r="D5" s="2"/>
      <c r="E5" s="2"/>
    </row>
    <row r="6" spans="1:17" s="41" customFormat="1" x14ac:dyDescent="0.25">
      <c r="A6" s="37"/>
      <c r="B6" s="38"/>
      <c r="C6" s="39"/>
      <c r="D6" s="39"/>
      <c r="E6" s="39"/>
      <c r="F6" s="40"/>
      <c r="I6" s="40"/>
      <c r="L6" s="42"/>
      <c r="O6" s="40"/>
      <c r="P6" s="40"/>
    </row>
    <row r="7" spans="1:17" x14ac:dyDescent="0.25">
      <c r="B7" s="57" t="s">
        <v>37</v>
      </c>
      <c r="C7" s="57"/>
      <c r="D7" s="57"/>
      <c r="E7" s="57"/>
      <c r="F7" s="57"/>
      <c r="H7" s="55" t="s">
        <v>35</v>
      </c>
      <c r="I7" s="55"/>
      <c r="J7" s="55"/>
      <c r="K7" s="55"/>
      <c r="L7" s="55"/>
      <c r="M7" s="55"/>
      <c r="N7" s="49"/>
      <c r="O7" s="56" t="s">
        <v>33</v>
      </c>
      <c r="P7" s="56"/>
      <c r="Q7" s="56"/>
    </row>
    <row r="8" spans="1:17" s="4" customFormat="1" ht="30" customHeight="1" x14ac:dyDescent="0.25">
      <c r="A8" s="8" t="s">
        <v>29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16</v>
      </c>
      <c r="G8" s="35"/>
      <c r="H8" s="5" t="s">
        <v>21</v>
      </c>
      <c r="I8" s="5" t="s">
        <v>22</v>
      </c>
      <c r="J8" s="5" t="s">
        <v>23</v>
      </c>
      <c r="K8" s="6" t="s">
        <v>28</v>
      </c>
      <c r="L8" s="6" t="s">
        <v>24</v>
      </c>
      <c r="M8" s="5" t="s">
        <v>25</v>
      </c>
      <c r="N8" s="50"/>
      <c r="O8" s="23" t="s">
        <v>26</v>
      </c>
      <c r="P8" s="23" t="s">
        <v>23</v>
      </c>
      <c r="Q8" s="23" t="s">
        <v>27</v>
      </c>
    </row>
    <row r="9" spans="1:17" x14ac:dyDescent="0.25">
      <c r="A9" s="9" t="s">
        <v>0</v>
      </c>
      <c r="B9" s="43">
        <f>IFERROR(_xll.DividendXDateFirstAfterDateSD($A9,B$5),"-")</f>
        <v>43175</v>
      </c>
      <c r="C9" s="43">
        <f>IFERROR(_xll.DividendAGMdateSD($A9,$B9),"-")</f>
        <v>43174</v>
      </c>
      <c r="D9" s="43">
        <f>IFERROR(_xll.DividendRecordDateSD($A9,$B9),"-")</f>
        <v>43178</v>
      </c>
      <c r="E9" s="43">
        <f>IFERROR(_xll.DividendPaymentDateSD($A9,$B9),"-")</f>
        <v>43187</v>
      </c>
      <c r="F9" s="44">
        <f>IFERROR(_xll.DividendLatestIskD($A9,$B9),"-")</f>
        <v>1.05</v>
      </c>
      <c r="H9" s="24">
        <f>IFERROR(_xll.COfficialLastD($A9,_xll.PreviousBusinessday($B9)),"-")</f>
        <v>17.649999999999999</v>
      </c>
      <c r="I9" s="24">
        <f>IFERROR(_xll.COfficialLastD($A9,$B9),"-")</f>
        <v>17.2</v>
      </c>
      <c r="J9" s="25">
        <f>IFERROR(_xll.COfficialLastCorrectedD(A9,_xll.PreviousBusinessday(B9)),"-")</f>
        <v>16.635000000000002</v>
      </c>
      <c r="K9" s="15">
        <f>IFERROR(-F9/H9,"-")</f>
        <v>-5.9490084985835703E-2</v>
      </c>
      <c r="L9" s="15">
        <f t="shared" ref="L9:L24" si="0">IFERROR(I9/H9-1,"-")</f>
        <v>-2.5495750708215303E-2</v>
      </c>
      <c r="M9" s="15">
        <f t="shared" ref="M9:M24" si="1">IFERROR(I9/J9-1,"-")</f>
        <v>3.3964532611962639E-2</v>
      </c>
      <c r="N9" s="51"/>
      <c r="O9" s="12">
        <f t="shared" ref="O9:O24" si="2">IFERROR((I9+F9)/I9,"-")</f>
        <v>1.0610465116279071</v>
      </c>
      <c r="P9" s="30">
        <f t="shared" ref="P9:P24" si="3">IFERROR(H9/O9,"-")</f>
        <v>16.634520547945204</v>
      </c>
      <c r="Q9" s="30">
        <f t="shared" ref="Q9:Q24" si="4">IFERROR(J9-P9,"-")</f>
        <v>4.794520547974912E-4</v>
      </c>
    </row>
    <row r="10" spans="1:17" x14ac:dyDescent="0.25">
      <c r="A10" s="10" t="s">
        <v>1</v>
      </c>
      <c r="B10" s="45">
        <f>IFERROR(_xll.DividendXDateFirstAfterDateSD($A10,B$5),"-")</f>
        <v>43182</v>
      </c>
      <c r="C10" s="45">
        <f>IFERROR(_xll.DividendAGMdateSD($A10,$B10),"-")</f>
        <v>43181</v>
      </c>
      <c r="D10" s="45">
        <f>IFERROR(_xll.DividendRecordDateSD($A10,$B10),"-")</f>
        <v>43185</v>
      </c>
      <c r="E10" s="45">
        <f>IFERROR(_xll.DividendPaymentDateSD($A10,$B10),"-")</f>
        <v>43187</v>
      </c>
      <c r="F10" s="46">
        <f>IFERROR(_xll.DividendLatestIskD($A10,$B10),"-")</f>
        <v>0.6</v>
      </c>
      <c r="H10" s="26">
        <f>IFERROR(_xll.COfficialLastD($A10,_xll.PreviousBusinessday($B10)),"-")</f>
        <v>13.47</v>
      </c>
      <c r="I10" s="26">
        <f>IFERROR(_xll.COfficialLastD($A10,$B10),"-")</f>
        <v>12.86</v>
      </c>
      <c r="J10" s="27">
        <f>IFERROR(_xll.COfficialLastCorrectedD(A10,_xll.PreviousBusinessday(B10)),"-")</f>
        <v>12.87</v>
      </c>
      <c r="K10" s="16">
        <f t="shared" ref="K10:K24" si="5">IFERROR(-F10/H10,"-")</f>
        <v>-4.4543429844097988E-2</v>
      </c>
      <c r="L10" s="16">
        <f t="shared" si="0"/>
        <v>-4.528582034149975E-2</v>
      </c>
      <c r="M10" s="16">
        <f t="shared" si="1"/>
        <v>-7.7700077700071368E-4</v>
      </c>
      <c r="N10" s="51"/>
      <c r="O10" s="13">
        <f t="shared" si="2"/>
        <v>1.046656298600311</v>
      </c>
      <c r="P10" s="31">
        <f t="shared" si="3"/>
        <v>12.869554234769689</v>
      </c>
      <c r="Q10" s="31">
        <f t="shared" si="4"/>
        <v>4.4576523031025772E-4</v>
      </c>
    </row>
    <row r="11" spans="1:17" x14ac:dyDescent="0.25">
      <c r="A11" s="10" t="s">
        <v>2</v>
      </c>
      <c r="B11" s="45">
        <f>IFERROR(_xll.DividendXDateFirstAfterDateSD($A11,B$5),"-")</f>
        <v>43175</v>
      </c>
      <c r="C11" s="45">
        <f>IFERROR(_xll.DividendAGMdateSD($A11,$B11),"-")</f>
        <v>43174</v>
      </c>
      <c r="D11" s="45">
        <f>IFERROR(_xll.DividendRecordDateSD($A11,$B11),"-")</f>
        <v>43178</v>
      </c>
      <c r="E11" s="45">
        <f>IFERROR(_xll.DividendPaymentDateSD($A11,$B11),"-")</f>
        <v>43186</v>
      </c>
      <c r="F11" s="46">
        <f>IFERROR(_xll.DividendLatestIskD($A11,$B11),"-")</f>
        <v>2.21</v>
      </c>
      <c r="H11" s="26">
        <f>IFERROR(_xll.COfficialLastD($A11,_xll.PreviousBusinessday($B11)),"-")</f>
        <v>37.450000000000003</v>
      </c>
      <c r="I11" s="26">
        <f>IFERROR(_xll.COfficialLastD($A11,$B11),"-")</f>
        <v>35.700000000000003</v>
      </c>
      <c r="J11" s="27">
        <f>IFERROR(_xll.COfficialLastCorrectedD(A11,_xll.PreviousBusinessday(B11)),"-")</f>
        <v>35.267000000000003</v>
      </c>
      <c r="K11" s="16">
        <f t="shared" si="5"/>
        <v>-5.9012016021361809E-2</v>
      </c>
      <c r="L11" s="16">
        <f t="shared" si="0"/>
        <v>-4.6728971962616828E-2</v>
      </c>
      <c r="M11" s="16">
        <f t="shared" si="1"/>
        <v>1.2277766750786956E-2</v>
      </c>
      <c r="N11" s="51"/>
      <c r="O11" s="13">
        <f t="shared" si="2"/>
        <v>1.0619047619047619</v>
      </c>
      <c r="P11" s="31">
        <f t="shared" si="3"/>
        <v>35.266816143497763</v>
      </c>
      <c r="Q11" s="31">
        <f t="shared" si="4"/>
        <v>1.8385650223962102E-4</v>
      </c>
    </row>
    <row r="12" spans="1:17" x14ac:dyDescent="0.25">
      <c r="A12" s="10" t="s">
        <v>3</v>
      </c>
      <c r="B12" s="45">
        <f>IFERROR(_xll.DividendXDateFirstAfterDateSD($A12,B$5),"-")</f>
        <v>43166</v>
      </c>
      <c r="C12" s="45">
        <f>IFERROR(_xll.DividendAGMdateSD($A12,$B12),"-")</f>
        <v>43165</v>
      </c>
      <c r="D12" s="45">
        <f>IFERROR(_xll.DividendRecordDateSD($A12,$B12),"-")</f>
        <v>43167</v>
      </c>
      <c r="E12" s="45">
        <f>IFERROR(_xll.DividendPaymentDateSD($A12,$B12),"-")</f>
        <v>43186</v>
      </c>
      <c r="F12" s="46">
        <f>IFERROR(_xll.DividendLatestIskD($A12,$B12),"-")</f>
        <v>5.1830299999999996</v>
      </c>
      <c r="H12" s="26">
        <f>IFERROR(_xll.COfficialLastD($A12,_xll.PreviousBusinessday($B12)),"-")</f>
        <v>373.75</v>
      </c>
      <c r="I12" s="26">
        <f>IFERROR(_xll.COfficialLastD($A12,$B12),"-")</f>
        <v>375</v>
      </c>
      <c r="J12" s="27">
        <f>IFERROR(_xll.COfficialLastCorrectedD(A12,_xll.PreviousBusinessday(B12)),"-")</f>
        <v>368.65499999999997</v>
      </c>
      <c r="K12" s="16">
        <f t="shared" si="5"/>
        <v>-1.386763879598662E-2</v>
      </c>
      <c r="L12" s="16">
        <f t="shared" si="0"/>
        <v>3.3444816053511683E-3</v>
      </c>
      <c r="M12" s="16">
        <f t="shared" si="1"/>
        <v>1.7211213736420206E-2</v>
      </c>
      <c r="N12" s="51"/>
      <c r="O12" s="13">
        <f t="shared" si="2"/>
        <v>1.0138214133333332</v>
      </c>
      <c r="P12" s="31">
        <f t="shared" si="3"/>
        <v>368.65467140918946</v>
      </c>
      <c r="Q12" s="31">
        <f t="shared" si="4"/>
        <v>3.2859081051128669E-4</v>
      </c>
    </row>
    <row r="13" spans="1:17" x14ac:dyDescent="0.25">
      <c r="A13" s="10" t="s">
        <v>4</v>
      </c>
      <c r="B13" s="45">
        <f>IFERROR(_xll.DividendXDateFirstAfterDateSD($A13,B$5),"-")</f>
        <v>43168</v>
      </c>
      <c r="C13" s="45">
        <f>IFERROR(_xll.DividendAGMdateSD($A13,$B13),"-")</f>
        <v>43167</v>
      </c>
      <c r="D13" s="45">
        <f>IFERROR(_xll.DividendRecordDateSD($A13,$B13),"-")</f>
        <v>43171</v>
      </c>
      <c r="E13" s="45">
        <f>IFERROR(_xll.DividendPaymentDateSD($A13,$B13),"-")</f>
        <v>43199</v>
      </c>
      <c r="F13" s="46">
        <f>IFERROR(_xll.DividendLatestIskD($A13,$B13),"-")</f>
        <v>0.15</v>
      </c>
      <c r="H13" s="26">
        <f>IFERROR(_xll.COfficialLastD($A13,_xll.PreviousBusinessday($B13)),"-")</f>
        <v>15.75</v>
      </c>
      <c r="I13" s="26">
        <f>IFERROR(_xll.COfficialLastD($A13,$B13),"-")</f>
        <v>15.65</v>
      </c>
      <c r="J13" s="27">
        <f>IFERROR(_xll.COfficialLastCorrectedD(A13,_xll.PreviousBusinessday(B13)),"-")</f>
        <v>15.6</v>
      </c>
      <c r="K13" s="16">
        <f t="shared" si="5"/>
        <v>-9.5238095238095229E-3</v>
      </c>
      <c r="L13" s="16">
        <f t="shared" si="0"/>
        <v>-6.3492063492063266E-3</v>
      </c>
      <c r="M13" s="16">
        <f t="shared" si="1"/>
        <v>3.2051282051281937E-3</v>
      </c>
      <c r="N13" s="51"/>
      <c r="O13" s="13">
        <f t="shared" si="2"/>
        <v>1.0095846645367412</v>
      </c>
      <c r="P13" s="31">
        <f t="shared" si="3"/>
        <v>15.600474683544304</v>
      </c>
      <c r="Q13" s="31">
        <f t="shared" si="4"/>
        <v>-4.7468354430435511E-4</v>
      </c>
    </row>
    <row r="14" spans="1:17" x14ac:dyDescent="0.25">
      <c r="A14" s="10" t="s">
        <v>5</v>
      </c>
      <c r="B14" s="45">
        <f>IFERROR(_xll.DividendXDateFirstAfterDateSD($A14,B$5),"-")</f>
        <v>43182</v>
      </c>
      <c r="C14" s="45">
        <f>IFERROR(_xll.DividendAGMdateSD($A14,$B14),"-")</f>
        <v>43181</v>
      </c>
      <c r="D14" s="45">
        <f>IFERROR(_xll.DividendRecordDateSD($A14,$B14),"-")</f>
        <v>43185</v>
      </c>
      <c r="E14" s="45">
        <f>IFERROR(_xll.DividendPaymentDateSD($A14,$B14),"-")</f>
        <v>43208</v>
      </c>
      <c r="F14" s="46">
        <f>IFERROR(_xll.DividendLatestIskD($A14,$B14),"-")</f>
        <v>6.8</v>
      </c>
      <c r="H14" s="26">
        <f>IFERROR(_xll.COfficialLastD($A14,_xll.PreviousBusinessday($B14)),"-")</f>
        <v>234.5</v>
      </c>
      <c r="I14" s="26">
        <f>IFERROR(_xll.COfficialLastD($A14,$B14),"-")</f>
        <v>228</v>
      </c>
      <c r="J14" s="27">
        <f>IFERROR(_xll.COfficialLastCorrectedD(A14,_xll.PreviousBusinessday(B14)),"-")</f>
        <v>227.709</v>
      </c>
      <c r="K14" s="16">
        <f t="shared" si="5"/>
        <v>-2.8997867803837951E-2</v>
      </c>
      <c r="L14" s="16">
        <f t="shared" si="0"/>
        <v>-2.7718550106609841E-2</v>
      </c>
      <c r="M14" s="16">
        <f t="shared" si="1"/>
        <v>1.2779468532204685E-3</v>
      </c>
      <c r="N14" s="51"/>
      <c r="O14" s="13">
        <f t="shared" si="2"/>
        <v>1.0298245614035089</v>
      </c>
      <c r="P14" s="31">
        <f t="shared" si="3"/>
        <v>227.70868824531513</v>
      </c>
      <c r="Q14" s="31">
        <f t="shared" si="4"/>
        <v>3.1175468487276703E-4</v>
      </c>
    </row>
    <row r="15" spans="1:17" x14ac:dyDescent="0.25">
      <c r="A15" s="10" t="s">
        <v>6</v>
      </c>
      <c r="B15" s="45" t="str">
        <f>IFERROR(_xll.DividendXDateFirstAfterDateSD($A15,B$5),"-")</f>
        <v>-</v>
      </c>
      <c r="C15" s="45" t="str">
        <f>IFERROR(_xll.DividendAGMdateSD($A15,$B15),"-")</f>
        <v>-</v>
      </c>
      <c r="D15" s="45" t="str">
        <f>IFERROR(_xll.DividendRecordDateSD($A15,$B15),"-")</f>
        <v>-</v>
      </c>
      <c r="E15" s="45" t="str">
        <f>IFERROR(_xll.DividendPaymentDateSD($A15,$B15),"-")</f>
        <v>-</v>
      </c>
      <c r="F15" s="46" t="str">
        <f>IFERROR(_xll.DividendLatestIskD($A15,$B15),"-")</f>
        <v>-</v>
      </c>
      <c r="H15" s="26" t="str">
        <f>IFERROR(_xll.COfficialLastD($A15,_xll.PreviousBusinessday($B15)),"-")</f>
        <v>-</v>
      </c>
      <c r="I15" s="26" t="str">
        <f>IFERROR(_xll.COfficialLastD($A15,$B15),"-")</f>
        <v>-</v>
      </c>
      <c r="J15" s="27" t="str">
        <f>IFERROR(_xll.COfficialLastCorrectedD(A15,_xll.PreviousBusinessday(B15)),"-")</f>
        <v>-</v>
      </c>
      <c r="K15" s="16" t="str">
        <f t="shared" si="5"/>
        <v>-</v>
      </c>
      <c r="L15" s="16" t="str">
        <f t="shared" si="0"/>
        <v>-</v>
      </c>
      <c r="M15" s="16" t="str">
        <f t="shared" si="1"/>
        <v>-</v>
      </c>
      <c r="N15" s="51"/>
      <c r="O15" s="13" t="str">
        <f t="shared" si="2"/>
        <v>-</v>
      </c>
      <c r="P15" s="31" t="str">
        <f t="shared" si="3"/>
        <v>-</v>
      </c>
      <c r="Q15" s="31" t="str">
        <f t="shared" si="4"/>
        <v>-</v>
      </c>
    </row>
    <row r="16" spans="1:17" x14ac:dyDescent="0.25">
      <c r="A16" s="10" t="s">
        <v>7</v>
      </c>
      <c r="B16" s="45" t="str">
        <f>IFERROR(_xll.DividendXDateFirstAfterDateSD($A16,B$5),"-")</f>
        <v>-</v>
      </c>
      <c r="C16" s="45" t="str">
        <f>IFERROR(_xll.DividendAGMdateSD($A16,$B16),"-")</f>
        <v>-</v>
      </c>
      <c r="D16" s="45" t="str">
        <f>IFERROR(_xll.DividendRecordDateSD($A16,$B16),"-")</f>
        <v>-</v>
      </c>
      <c r="E16" s="45" t="str">
        <f>IFERROR(_xll.DividendPaymentDateSD($A16,$B16),"-")</f>
        <v>-</v>
      </c>
      <c r="F16" s="46" t="str">
        <f>IFERROR(_xll.DividendLatestIskD($A16,$B16),"-")</f>
        <v>-</v>
      </c>
      <c r="H16" s="26" t="str">
        <f>IFERROR(_xll.COfficialLastD($A16,_xll.PreviousBusinessday($B16)),"-")</f>
        <v>-</v>
      </c>
      <c r="I16" s="26" t="str">
        <f>IFERROR(_xll.COfficialLastD($A16,$B16),"-")</f>
        <v>-</v>
      </c>
      <c r="J16" s="27" t="str">
        <f>IFERROR(_xll.COfficialLastCorrectedD(A16,_xll.PreviousBusinessday(B16)),"-")</f>
        <v>-</v>
      </c>
      <c r="K16" s="16" t="str">
        <f t="shared" si="5"/>
        <v>-</v>
      </c>
      <c r="L16" s="16" t="str">
        <f t="shared" si="0"/>
        <v>-</v>
      </c>
      <c r="M16" s="16" t="str">
        <f t="shared" si="1"/>
        <v>-</v>
      </c>
      <c r="N16" s="51"/>
      <c r="O16" s="13" t="str">
        <f t="shared" si="2"/>
        <v>-</v>
      </c>
      <c r="P16" s="31" t="str">
        <f t="shared" si="3"/>
        <v>-</v>
      </c>
      <c r="Q16" s="31" t="str">
        <f t="shared" si="4"/>
        <v>-</v>
      </c>
    </row>
    <row r="17" spans="1:17" x14ac:dyDescent="0.25">
      <c r="A17" s="10" t="s">
        <v>8</v>
      </c>
      <c r="B17" s="45">
        <f>IFERROR(_xll.DividendXDateFirstAfterDateSD($A17,B$5),"-")</f>
        <v>43175</v>
      </c>
      <c r="C17" s="45">
        <f>IFERROR(_xll.DividendAGMdateSD($A17,$B17),"-")</f>
        <v>43174</v>
      </c>
      <c r="D17" s="45">
        <f>IFERROR(_xll.DividendRecordDateSD($A17,$B17),"-")</f>
        <v>43178</v>
      </c>
      <c r="E17" s="45">
        <f>IFERROR(_xll.DividendPaymentDateSD($A17,$B17),"-")</f>
        <v>43196</v>
      </c>
      <c r="F17" s="46">
        <f>IFERROR(_xll.DividendLatestIskD($A17,$B17),"-")</f>
        <v>3.3999999999999998E-3</v>
      </c>
      <c r="H17" s="26">
        <f>IFERROR(_xll.COfficialLastD($A17,_xll.PreviousBusinessday($B17)),"-")</f>
        <v>4.2750000000000004</v>
      </c>
      <c r="I17" s="26">
        <f>IFERROR(_xll.COfficialLastD($A17,$B17),"-")</f>
        <v>4.3</v>
      </c>
      <c r="J17" s="27">
        <f>IFERROR(_xll.COfficialLastCorrectedD(A17,_xll.PreviousBusinessday(B17)),"-")</f>
        <v>4.2720000000000002</v>
      </c>
      <c r="K17" s="16">
        <f t="shared" si="5"/>
        <v>-7.9532163742690053E-4</v>
      </c>
      <c r="L17" s="16">
        <f t="shared" si="0"/>
        <v>5.8479532163742132E-3</v>
      </c>
      <c r="M17" s="16">
        <f t="shared" si="1"/>
        <v>6.5543071161047184E-3</v>
      </c>
      <c r="N17" s="51"/>
      <c r="O17" s="13">
        <f t="shared" si="2"/>
        <v>1.0007906976744185</v>
      </c>
      <c r="P17" s="31">
        <f t="shared" si="3"/>
        <v>4.2716224380722227</v>
      </c>
      <c r="Q17" s="31">
        <f t="shared" si="4"/>
        <v>3.775619277774922E-4</v>
      </c>
    </row>
    <row r="18" spans="1:17" x14ac:dyDescent="0.25">
      <c r="A18" s="10" t="s">
        <v>9</v>
      </c>
      <c r="B18" s="45">
        <f>IFERROR(_xll.DividendXDateFirstAfterDateSD($A18,B$5),"-")</f>
        <v>43182</v>
      </c>
      <c r="C18" s="45">
        <f>IFERROR(_xll.DividendAGMdateSD($A18,$B18),"-")</f>
        <v>43181</v>
      </c>
      <c r="D18" s="45">
        <f>IFERROR(_xll.DividendRecordDateSD($A18,$B18),"-")</f>
        <v>43185</v>
      </c>
      <c r="E18" s="45">
        <f>IFERROR(_xll.DividendPaymentDateSD($A18,$B18),"-")</f>
        <v>43216</v>
      </c>
      <c r="F18" s="46">
        <f>IFERROR(_xll.DividendLatestIskD($A18,$B18),"-")</f>
        <v>0.26400000000000001</v>
      </c>
      <c r="H18" s="26">
        <f>IFERROR(_xll.COfficialLastD($A18,_xll.PreviousBusinessday($B18)),"-")</f>
        <v>10</v>
      </c>
      <c r="I18" s="26">
        <f>IFERROR(_xll.COfficialLastD($A18,$B18),"-")</f>
        <v>9.81</v>
      </c>
      <c r="J18" s="27">
        <f>IFERROR(_xll.COfficialLastCorrectedD(A18,_xll.PreviousBusinessday(B18)),"-")</f>
        <v>9.7379999999999995</v>
      </c>
      <c r="K18" s="16">
        <f t="shared" si="5"/>
        <v>-2.64E-2</v>
      </c>
      <c r="L18" s="16">
        <f t="shared" si="0"/>
        <v>-1.8999999999999906E-2</v>
      </c>
      <c r="M18" s="16">
        <f t="shared" si="1"/>
        <v>7.3937153419594281E-3</v>
      </c>
      <c r="N18" s="51"/>
      <c r="O18" s="13">
        <f t="shared" si="2"/>
        <v>1.0269113149847093</v>
      </c>
      <c r="P18" s="31">
        <f t="shared" si="3"/>
        <v>9.7379392495533068</v>
      </c>
      <c r="Q18" s="31">
        <f t="shared" si="4"/>
        <v>6.0750446692736659E-5</v>
      </c>
    </row>
    <row r="19" spans="1:17" x14ac:dyDescent="0.25">
      <c r="A19" s="10" t="s">
        <v>10</v>
      </c>
      <c r="B19" s="45" t="str">
        <f>IFERROR(_xll.DividendXDateFirstAfterDateSD($A19,B$5),"-")</f>
        <v>-</v>
      </c>
      <c r="C19" s="45" t="str">
        <f>IFERROR(_xll.DividendAGMdateSD($A19,$B19),"-")</f>
        <v>-</v>
      </c>
      <c r="D19" s="45" t="str">
        <f>IFERROR(_xll.DividendRecordDateSD($A19,$B19),"-")</f>
        <v>-</v>
      </c>
      <c r="E19" s="45" t="str">
        <f>IFERROR(_xll.DividendPaymentDateSD($A19,$B19),"-")</f>
        <v>-</v>
      </c>
      <c r="F19" s="46" t="str">
        <f>IFERROR(_xll.DividendLatestIskD($A19,$B19),"-")</f>
        <v>-</v>
      </c>
      <c r="H19" s="26" t="str">
        <f>IFERROR(_xll.COfficialLastD($A19,_xll.PreviousBusinessday($B19)),"-")</f>
        <v>-</v>
      </c>
      <c r="I19" s="26" t="str">
        <f>IFERROR(_xll.COfficialLastD($A19,$B19),"-")</f>
        <v>-</v>
      </c>
      <c r="J19" s="27" t="str">
        <f>IFERROR(_xll.COfficialLastCorrectedD(A19,_xll.PreviousBusinessday(B19)),"-")</f>
        <v>-</v>
      </c>
      <c r="K19" s="16" t="str">
        <f t="shared" si="5"/>
        <v>-</v>
      </c>
      <c r="L19" s="16" t="str">
        <f t="shared" si="0"/>
        <v>-</v>
      </c>
      <c r="M19" s="16" t="str">
        <f t="shared" si="1"/>
        <v>-</v>
      </c>
      <c r="N19" s="51"/>
      <c r="O19" s="13" t="str">
        <f t="shared" si="2"/>
        <v>-</v>
      </c>
      <c r="P19" s="31" t="str">
        <f t="shared" si="3"/>
        <v>-</v>
      </c>
      <c r="Q19" s="31" t="str">
        <f t="shared" si="4"/>
        <v>-</v>
      </c>
    </row>
    <row r="20" spans="1:17" x14ac:dyDescent="0.25">
      <c r="A20" s="10" t="s">
        <v>11</v>
      </c>
      <c r="B20" s="45">
        <f>IFERROR(_xll.DividendXDateFirstAfterDateSD($A20,B$5),"-")</f>
        <v>43174</v>
      </c>
      <c r="C20" s="45">
        <f>IFERROR(_xll.DividendAGMdateSD($A20,$B20),"-")</f>
        <v>43172</v>
      </c>
      <c r="D20" s="45">
        <f>IFERROR(_xll.DividendRecordDateSD($A20,$B20),"-")</f>
        <v>43175</v>
      </c>
      <c r="E20" s="45">
        <f>IFERROR(_xll.DividendPaymentDateSD($A20,$B20),"-")</f>
        <v>43187</v>
      </c>
      <c r="F20" s="46">
        <f>IFERROR(_xll.DividendLatestIskD($A20,$B20),"-")</f>
        <v>1.5</v>
      </c>
      <c r="H20" s="26">
        <f>IFERROR(_xll.COfficialLastD($A20,_xll.PreviousBusinessday($B20)),"-")</f>
        <v>84.5</v>
      </c>
      <c r="I20" s="26">
        <f>IFERROR(_xll.COfficialLastD($A20,$B20),"-")</f>
        <v>83.45</v>
      </c>
      <c r="J20" s="27">
        <f>IFERROR(_xll.COfficialLastCorrectedD(A20,_xll.PreviousBusinessday(B20)),"-")</f>
        <v>83.007999999999996</v>
      </c>
      <c r="K20" s="16">
        <f t="shared" si="5"/>
        <v>-1.7751479289940829E-2</v>
      </c>
      <c r="L20" s="16">
        <f t="shared" si="0"/>
        <v>-1.242603550295851E-2</v>
      </c>
      <c r="M20" s="16">
        <f t="shared" si="1"/>
        <v>5.324787972243783E-3</v>
      </c>
      <c r="N20" s="51"/>
      <c r="O20" s="13">
        <f t="shared" si="2"/>
        <v>1.017974835230677</v>
      </c>
      <c r="P20" s="31">
        <f t="shared" si="3"/>
        <v>83.007945850500292</v>
      </c>
      <c r="Q20" s="31">
        <f t="shared" si="4"/>
        <v>5.4149499703726178E-5</v>
      </c>
    </row>
    <row r="21" spans="1:17" x14ac:dyDescent="0.25">
      <c r="A21" s="10" t="s">
        <v>12</v>
      </c>
      <c r="B21" s="45" t="str">
        <f>IFERROR(_xll.DividendXDateFirstAfterDateSD($A21,B$5),"-")</f>
        <v>-</v>
      </c>
      <c r="C21" s="45" t="str">
        <f>IFERROR(_xll.DividendAGMdateSD($A21,$B21),"-")</f>
        <v>-</v>
      </c>
      <c r="D21" s="45" t="str">
        <f>IFERROR(_xll.DividendRecordDateSD($A21,$B21),"-")</f>
        <v>-</v>
      </c>
      <c r="E21" s="45" t="str">
        <f>IFERROR(_xll.DividendPaymentDateSD($A21,$B21),"-")</f>
        <v>-</v>
      </c>
      <c r="F21" s="46" t="str">
        <f>IFERROR(_xll.DividendLatestIskD($A21,$B21),"-")</f>
        <v>-</v>
      </c>
      <c r="H21" s="26" t="str">
        <f>IFERROR(_xll.COfficialLastD($A21,_xll.PreviousBusinessday($B21)),"-")</f>
        <v>-</v>
      </c>
      <c r="I21" s="26" t="str">
        <f>IFERROR(_xll.COfficialLastD($A21,$B21),"-")</f>
        <v>-</v>
      </c>
      <c r="J21" s="27" t="str">
        <f>IFERROR(_xll.COfficialLastCorrectedD(A21,_xll.PreviousBusinessday(B21)),"-")</f>
        <v>-</v>
      </c>
      <c r="K21" s="16" t="str">
        <f t="shared" si="5"/>
        <v>-</v>
      </c>
      <c r="L21" s="16" t="str">
        <f t="shared" si="0"/>
        <v>-</v>
      </c>
      <c r="M21" s="16" t="str">
        <f t="shared" si="1"/>
        <v>-</v>
      </c>
      <c r="N21" s="51"/>
      <c r="O21" s="13" t="str">
        <f t="shared" si="2"/>
        <v>-</v>
      </c>
      <c r="P21" s="31" t="str">
        <f t="shared" si="3"/>
        <v>-</v>
      </c>
      <c r="Q21" s="31" t="str">
        <f t="shared" si="4"/>
        <v>-</v>
      </c>
    </row>
    <row r="22" spans="1:17" x14ac:dyDescent="0.25">
      <c r="A22" s="10" t="s">
        <v>13</v>
      </c>
      <c r="B22" s="45">
        <f>IFERROR(_xll.DividendXDateFirstAfterDateSD($A22,B$5),"-")</f>
        <v>43180</v>
      </c>
      <c r="C22" s="45">
        <f>IFERROR(_xll.DividendAGMdateSD($A22,$B22),"-")</f>
        <v>43179</v>
      </c>
      <c r="D22" s="45">
        <f>IFERROR(_xll.DividendRecordDateSD($A22,$B22),"-")</f>
        <v>43181</v>
      </c>
      <c r="E22" s="45">
        <f>IFERROR(_xll.DividendPaymentDateSD($A22,$B22),"-")</f>
        <v>43196</v>
      </c>
      <c r="F22" s="46">
        <f>IFERROR(_xll.DividendLatestIskD($A22,$B22),"-")</f>
        <v>0.24</v>
      </c>
      <c r="H22" s="26">
        <f>IFERROR(_xll.COfficialLastD($A22,_xll.PreviousBusinessday($B22)),"-")</f>
        <v>6.81</v>
      </c>
      <c r="I22" s="26">
        <f>IFERROR(_xll.COfficialLastD($A22,$B22),"-")</f>
        <v>6.6</v>
      </c>
      <c r="J22" s="27">
        <f>IFERROR(_xll.COfficialLastCorrectedD(A22,_xll.PreviousBusinessday(B22)),"-")</f>
        <v>6.5709999999999997</v>
      </c>
      <c r="K22" s="16">
        <f t="shared" si="5"/>
        <v>-3.5242290748898682E-2</v>
      </c>
      <c r="L22" s="16">
        <f t="shared" si="0"/>
        <v>-3.0837004405286361E-2</v>
      </c>
      <c r="M22" s="16">
        <f t="shared" si="1"/>
        <v>4.4133313042153954E-3</v>
      </c>
      <c r="N22" s="51"/>
      <c r="O22" s="13">
        <f t="shared" si="2"/>
        <v>1.0363636363636364</v>
      </c>
      <c r="P22" s="31">
        <f t="shared" si="3"/>
        <v>6.5710526315789473</v>
      </c>
      <c r="Q22" s="31">
        <f t="shared" si="4"/>
        <v>-5.2631578947526236E-5</v>
      </c>
    </row>
    <row r="23" spans="1:17" x14ac:dyDescent="0.25">
      <c r="A23" s="10" t="s">
        <v>15</v>
      </c>
      <c r="B23" s="45" t="str">
        <f>IFERROR(_xll.DividendXDateFirstAfterDateSD($A23,B$5),"-")</f>
        <v>-</v>
      </c>
      <c r="C23" s="45" t="str">
        <f>IFERROR(_xll.DividendAGMdateSD($A23,$B23),"-")</f>
        <v>-</v>
      </c>
      <c r="D23" s="45" t="str">
        <f>IFERROR(_xll.DividendRecordDateSD($A23,$B23),"-")</f>
        <v>-</v>
      </c>
      <c r="E23" s="45" t="str">
        <f>IFERROR(_xll.DividendPaymentDateSD($A23,$B23),"-")</f>
        <v>-</v>
      </c>
      <c r="F23" s="46" t="str">
        <f>IFERROR(_xll.DividendLatestIskD($A23,$B23),"-")</f>
        <v>-</v>
      </c>
      <c r="H23" s="26" t="str">
        <f>IFERROR(_xll.COfficialLastD($A23,_xll.PreviousBusinessday($B23)),"-")</f>
        <v>-</v>
      </c>
      <c r="I23" s="26" t="str">
        <f>IFERROR(_xll.COfficialLastD($A23,$B23),"-")</f>
        <v>-</v>
      </c>
      <c r="J23" s="27" t="str">
        <f>IFERROR(_xll.COfficialLastCorrectedD(A23,_xll.PreviousBusinessday(B23)),"-")</f>
        <v>-</v>
      </c>
      <c r="K23" s="16" t="str">
        <f t="shared" si="5"/>
        <v>-</v>
      </c>
      <c r="L23" s="16" t="str">
        <f t="shared" si="0"/>
        <v>-</v>
      </c>
      <c r="M23" s="16" t="str">
        <f t="shared" si="1"/>
        <v>-</v>
      </c>
      <c r="N23" s="51"/>
      <c r="O23" s="13" t="str">
        <f t="shared" si="2"/>
        <v>-</v>
      </c>
      <c r="P23" s="31" t="str">
        <f t="shared" si="3"/>
        <v>-</v>
      </c>
      <c r="Q23" s="31" t="str">
        <f t="shared" si="4"/>
        <v>-</v>
      </c>
    </row>
    <row r="24" spans="1:17" x14ac:dyDescent="0.25">
      <c r="A24" s="11" t="s">
        <v>14</v>
      </c>
      <c r="B24" s="47" t="str">
        <f>IFERROR(_xll.DividendXDateFirstAfterDateSD($A24,B$5),"-")</f>
        <v>-</v>
      </c>
      <c r="C24" s="47" t="str">
        <f>IFERROR(_xll.DividendAGMdateSD($A24,$B24),"-")</f>
        <v>-</v>
      </c>
      <c r="D24" s="47" t="str">
        <f>IFERROR(_xll.DividendRecordDateSD($A24,$B24),"-")</f>
        <v>-</v>
      </c>
      <c r="E24" s="47" t="str">
        <f>IFERROR(_xll.DividendPaymentDateSD($A24,$B24),"-")</f>
        <v>-</v>
      </c>
      <c r="F24" s="48" t="str">
        <f>IFERROR(_xll.DividendLatestIskD($A24,$B24),"-")</f>
        <v>-</v>
      </c>
      <c r="H24" s="28" t="str">
        <f>IFERROR(_xll.COfficialLastD($A24,_xll.PreviousBusinessday($B24)),"-")</f>
        <v>-</v>
      </c>
      <c r="I24" s="28" t="str">
        <f>IFERROR(_xll.COfficialLastD($A24,$B24),"-")</f>
        <v>-</v>
      </c>
      <c r="J24" s="29" t="str">
        <f>IFERROR(_xll.COfficialLastCorrectedD(A24,_xll.PreviousBusinessday(B24)),"-")</f>
        <v>-</v>
      </c>
      <c r="K24" s="17" t="str">
        <f t="shared" si="5"/>
        <v>-</v>
      </c>
      <c r="L24" s="17" t="str">
        <f t="shared" si="0"/>
        <v>-</v>
      </c>
      <c r="M24" s="17" t="str">
        <f t="shared" si="1"/>
        <v>-</v>
      </c>
      <c r="N24" s="51"/>
      <c r="O24" s="14" t="str">
        <f t="shared" si="2"/>
        <v>-</v>
      </c>
      <c r="P24" s="32" t="str">
        <f t="shared" si="3"/>
        <v>-</v>
      </c>
      <c r="Q24" s="32" t="str">
        <f t="shared" si="4"/>
        <v>-</v>
      </c>
    </row>
    <row r="25" spans="1:17" x14ac:dyDescent="0.25">
      <c r="A25" s="7"/>
    </row>
    <row r="26" spans="1:17" ht="18.75" x14ac:dyDescent="0.3">
      <c r="A26" s="54" t="s">
        <v>38</v>
      </c>
    </row>
    <row r="28" spans="1:17" x14ac:dyDescent="0.25">
      <c r="A28" s="18" t="s">
        <v>34</v>
      </c>
      <c r="B28" s="33" t="s">
        <v>0</v>
      </c>
    </row>
    <row r="29" spans="1:17" x14ac:dyDescent="0.25">
      <c r="A29" s="18" t="s">
        <v>30</v>
      </c>
      <c r="B29" s="19">
        <v>43101</v>
      </c>
    </row>
    <row r="30" spans="1:17" s="4" customFormat="1" ht="30" customHeight="1" x14ac:dyDescent="0.25">
      <c r="A30" s="8"/>
      <c r="B30" s="5" t="s">
        <v>17</v>
      </c>
      <c r="C30" s="5"/>
      <c r="D30" s="5"/>
      <c r="E30" s="5"/>
      <c r="F30" s="5" t="s">
        <v>16</v>
      </c>
      <c r="G30" s="35"/>
      <c r="H30" s="5" t="s">
        <v>21</v>
      </c>
      <c r="I30" s="5" t="s">
        <v>31</v>
      </c>
      <c r="J30" s="5" t="s">
        <v>23</v>
      </c>
      <c r="K30" s="6" t="s">
        <v>39</v>
      </c>
      <c r="L30" s="6" t="s">
        <v>24</v>
      </c>
      <c r="M30" s="5" t="s">
        <v>25</v>
      </c>
      <c r="N30" s="50"/>
      <c r="O30" s="23" t="s">
        <v>26</v>
      </c>
      <c r="P30" s="23" t="s">
        <v>23</v>
      </c>
      <c r="Q30" s="23" t="s">
        <v>27</v>
      </c>
    </row>
    <row r="31" spans="1:17" x14ac:dyDescent="0.25">
      <c r="B31" s="43">
        <f>IFERROR(_xll.DividendXDateFirstAfterDateSD($B$28,$B$29),"-")</f>
        <v>43175</v>
      </c>
      <c r="C31" s="43"/>
      <c r="D31" s="43"/>
      <c r="E31" s="43"/>
      <c r="F31" s="44">
        <f>IFERROR(_xll.DividendLatestIskD($B$28,$B31),"-")</f>
        <v>1.05</v>
      </c>
      <c r="H31" s="24">
        <f>IFERROR(_xll.COfficialLastD($B$28,_xll.PreviousBusinessday($B31)),"-")</f>
        <v>17.649999999999999</v>
      </c>
      <c r="I31" s="24">
        <f>IFERROR(_xll.COfficialLastD($B$28,B31),"-")</f>
        <v>17.2</v>
      </c>
      <c r="J31" s="25">
        <f>IFERROR(_xll.COfficialLastCorrectedD($B$28,_xll.PreviousBusinessday(B31)),"-")</f>
        <v>16.635000000000002</v>
      </c>
      <c r="K31" s="15">
        <f>IFERROR(-F31/H31,"-")</f>
        <v>-5.9490084985835703E-2</v>
      </c>
      <c r="L31" s="15">
        <f>IFERROR(I31/H31-1,"-")</f>
        <v>-2.5495750708215303E-2</v>
      </c>
      <c r="M31" s="15">
        <f>IFERROR(I31/J31-1,"-")</f>
        <v>3.3964532611962639E-2</v>
      </c>
      <c r="N31" s="51"/>
      <c r="O31" s="12">
        <f>IFERROR((I31+F31)/I31,"-")</f>
        <v>1.0610465116279071</v>
      </c>
      <c r="P31" s="30">
        <f>IFERROR(H31/O31,"-")</f>
        <v>16.634520547945204</v>
      </c>
      <c r="Q31" s="30">
        <f>IFERROR(J31-P31,"-")</f>
        <v>4.794520547974912E-4</v>
      </c>
    </row>
    <row r="32" spans="1:17" x14ac:dyDescent="0.25">
      <c r="A32" s="10"/>
      <c r="B32" s="45">
        <f>IFERROR(IF(_xll.DividendLatestXDateD($B$28,B31-1)&lt;B31,_xll.DividendLatestXDateD($B$28,B31-1),"-"),"-")</f>
        <v>42814</v>
      </c>
      <c r="C32" s="45"/>
      <c r="D32" s="45"/>
      <c r="E32" s="45"/>
      <c r="F32" s="46">
        <f>IFERROR(_xll.DividendLatestIskD($B$28,$B32),"-")</f>
        <v>1.75</v>
      </c>
      <c r="H32" s="26">
        <f>IFERROR(_xll.COfficialLastD($B$28,_xll.PreviousBusinessday($B32)),"-")</f>
        <v>19.3</v>
      </c>
      <c r="I32" s="26">
        <f>IFERROR(_xll.COfficialLastD($B$28,B32),"-")</f>
        <v>17.850000000000001</v>
      </c>
      <c r="J32" s="27">
        <f>IFERROR(_xll.COfficialLastCorrectedD($B$28,_xll.PreviousBusinessday(B32)),"-")</f>
        <v>16.565999999999999</v>
      </c>
      <c r="K32" s="16">
        <f t="shared" ref="K32:K34" si="6">IFERROR(-F32/H32,"-")</f>
        <v>-9.0673575129533682E-2</v>
      </c>
      <c r="L32" s="16">
        <f>IFERROR(I32/H32-1,"-")</f>
        <v>-7.5129533678756411E-2</v>
      </c>
      <c r="M32" s="16">
        <f>IFERROR(I32/J32-1,"-")</f>
        <v>7.7508149221296785E-2</v>
      </c>
      <c r="N32" s="51"/>
      <c r="O32" s="13">
        <f>IFERROR((I32+F32)/I32*O31,"-")</f>
        <v>1.1650706794345647</v>
      </c>
      <c r="P32" s="31">
        <f>IFERROR(H32/O32,"-")</f>
        <v>16.565518590998042</v>
      </c>
      <c r="Q32" s="31">
        <f>IFERROR(J32-P32,"-")</f>
        <v>4.8140900195647873E-4</v>
      </c>
    </row>
    <row r="33" spans="1:17" x14ac:dyDescent="0.25">
      <c r="A33" s="10"/>
      <c r="B33" s="45">
        <f>IFERROR(IF(_xll.DividendLatestXDateD($B$28,B32-1)&lt;B32,_xll.DividendLatestXDateD($B$28,B32-1),"-"),"-")</f>
        <v>42443</v>
      </c>
      <c r="C33" s="45"/>
      <c r="D33" s="45"/>
      <c r="E33" s="45"/>
      <c r="F33" s="46">
        <f>IFERROR(_xll.DividendLatestIskD($B$28,$B33),"-")</f>
        <v>0.42320000000000002</v>
      </c>
      <c r="H33" s="26">
        <f>IFERROR(_xll.COfficialLastD($B$28,_xll.PreviousBusinessday($B33)),"-")</f>
        <v>12.64</v>
      </c>
      <c r="I33" s="26">
        <f>IFERROR(_xll.COfficialLastD($B$28,B33),"-")</f>
        <v>12.21</v>
      </c>
      <c r="J33" s="27">
        <f>IFERROR(_xll.COfficialLastCorrectedD($B$28,_xll.PreviousBusinessday(B33)),"-")</f>
        <v>10.486000000000001</v>
      </c>
      <c r="K33" s="16">
        <f t="shared" si="6"/>
        <v>-3.3481012658227852E-2</v>
      </c>
      <c r="L33" s="16">
        <f>IFERROR(I33/H33-1,"-")</f>
        <v>-3.4018987341772111E-2</v>
      </c>
      <c r="M33" s="16">
        <f>IFERROR(I33/J33-1,"-")</f>
        <v>0.16440968910928855</v>
      </c>
      <c r="N33" s="51"/>
      <c r="O33" s="13">
        <f>IFERROR((I33+F33)/I33*O32,"-")</f>
        <v>1.2054521627709043</v>
      </c>
      <c r="P33" s="31">
        <f>IFERROR(H33/O33,"-")</f>
        <v>10.485691917417238</v>
      </c>
      <c r="Q33" s="31">
        <f>IFERROR(J33-P33,"-")</f>
        <v>3.0808258276238121E-4</v>
      </c>
    </row>
    <row r="34" spans="1:17" x14ac:dyDescent="0.25">
      <c r="A34" s="10"/>
      <c r="B34" s="45">
        <f>IFERROR(IF(_xll.DividendLatestXDateD($B$28,B33-1)&lt;B33,_xll.DividendLatestXDateD($B$28,B33-1),"-"),"-")</f>
        <v>42090</v>
      </c>
      <c r="C34" s="45"/>
      <c r="D34" s="45"/>
      <c r="E34" s="45"/>
      <c r="F34" s="46">
        <f>IFERROR(_xll.DividendLatestIskD($B$28,$B34),"-")</f>
        <v>2.5099999999999998</v>
      </c>
      <c r="H34" s="26">
        <f>IFERROR(_xll.COfficialLastD($B$28,_xll.PreviousBusinessday($B34)),"-")</f>
        <v>13.32</v>
      </c>
      <c r="I34" s="26">
        <f>IFERROR(_xll.COfficialLastD($B$28,B34),"-")</f>
        <v>10.75</v>
      </c>
      <c r="J34" s="27">
        <f>IFERROR(_xll.COfficialLastCorrectedD($B$28,_xll.PreviousBusinessday(B34)),"-")</f>
        <v>8.9580000000000002</v>
      </c>
      <c r="K34" s="16">
        <f t="shared" si="6"/>
        <v>-0.18843843843843841</v>
      </c>
      <c r="L34" s="16">
        <f>IFERROR(I34/H34-1,"-")</f>
        <v>-0.19294294294294301</v>
      </c>
      <c r="M34" s="16">
        <f>IFERROR(I34/J34-1,"-")</f>
        <v>0.20004465282429118</v>
      </c>
      <c r="N34" s="51"/>
      <c r="O34" s="13">
        <f>IFERROR((I34+F34)/I34*O33,"-")</f>
        <v>1.4869112258922967</v>
      </c>
      <c r="P34" s="31">
        <f>IFERROR(H34/O34,"-")</f>
        <v>8.958167621612148</v>
      </c>
      <c r="Q34" s="31">
        <f>IFERROR(J34-P34,"-")</f>
        <v>-1.6762161214778359E-4</v>
      </c>
    </row>
    <row r="35" spans="1:17" x14ac:dyDescent="0.25">
      <c r="A35" s="20"/>
    </row>
    <row r="37" spans="1:17" ht="18.75" x14ac:dyDescent="0.3">
      <c r="A37" s="54" t="s">
        <v>40</v>
      </c>
    </row>
    <row r="39" spans="1:17" x14ac:dyDescent="0.25">
      <c r="A39" s="18" t="s">
        <v>41</v>
      </c>
      <c r="B39" s="19">
        <v>43101</v>
      </c>
    </row>
    <row r="40" spans="1:17" x14ac:dyDescent="0.25">
      <c r="A40" s="18" t="s">
        <v>42</v>
      </c>
      <c r="B40" s="19">
        <f>_xll.GeniusToday()</f>
        <v>43194</v>
      </c>
    </row>
    <row r="42" spans="1:17" x14ac:dyDescent="0.25">
      <c r="A42" t="s">
        <v>29</v>
      </c>
      <c r="B42" t="s">
        <v>43</v>
      </c>
      <c r="C42" t="s">
        <v>44</v>
      </c>
      <c r="D42" t="s">
        <v>45</v>
      </c>
    </row>
    <row r="43" spans="1:17" x14ac:dyDescent="0.25">
      <c r="A43" s="58" t="s">
        <v>0</v>
      </c>
      <c r="B43" s="59">
        <v>43102</v>
      </c>
      <c r="C43" s="58">
        <v>16.45</v>
      </c>
      <c r="D43" s="58">
        <v>15.5</v>
      </c>
    </row>
    <row r="44" spans="1:17" x14ac:dyDescent="0.25">
      <c r="A44" t="s">
        <v>0</v>
      </c>
      <c r="B44" s="20">
        <v>43103</v>
      </c>
      <c r="C44">
        <v>16.45</v>
      </c>
      <c r="D44">
        <v>15.5</v>
      </c>
    </row>
    <row r="45" spans="1:17" x14ac:dyDescent="0.25">
      <c r="A45" t="s">
        <v>0</v>
      </c>
      <c r="B45" s="20">
        <v>43104</v>
      </c>
      <c r="C45">
        <v>16.45</v>
      </c>
      <c r="D45">
        <v>15.5</v>
      </c>
    </row>
    <row r="46" spans="1:17" x14ac:dyDescent="0.25">
      <c r="A46" t="s">
        <v>0</v>
      </c>
      <c r="B46" s="20">
        <v>43105</v>
      </c>
      <c r="C46">
        <v>16.7</v>
      </c>
      <c r="D46">
        <v>15.74</v>
      </c>
    </row>
    <row r="47" spans="1:17" x14ac:dyDescent="0.25">
      <c r="A47" t="s">
        <v>0</v>
      </c>
      <c r="B47" s="20">
        <v>43108</v>
      </c>
      <c r="C47">
        <v>16.675000000000001</v>
      </c>
      <c r="D47">
        <v>15.72</v>
      </c>
    </row>
    <row r="48" spans="1:17" x14ac:dyDescent="0.25">
      <c r="A48" t="s">
        <v>0</v>
      </c>
      <c r="B48" s="20">
        <v>43109</v>
      </c>
      <c r="C48">
        <v>16.8</v>
      </c>
      <c r="D48">
        <v>15.83</v>
      </c>
    </row>
    <row r="49" spans="1:4" x14ac:dyDescent="0.25">
      <c r="A49" t="s">
        <v>0</v>
      </c>
      <c r="B49" s="20">
        <v>43110</v>
      </c>
      <c r="C49">
        <v>17.324999999999999</v>
      </c>
      <c r="D49">
        <v>16.329999999999998</v>
      </c>
    </row>
    <row r="50" spans="1:4" x14ac:dyDescent="0.25">
      <c r="A50" t="s">
        <v>0</v>
      </c>
      <c r="B50" s="20">
        <v>43111</v>
      </c>
      <c r="C50">
        <v>17.149999999999999</v>
      </c>
      <c r="D50">
        <v>16.16</v>
      </c>
    </row>
    <row r="51" spans="1:4" x14ac:dyDescent="0.25">
      <c r="A51" t="s">
        <v>0</v>
      </c>
      <c r="B51" s="20">
        <v>43112</v>
      </c>
      <c r="C51">
        <v>17.05</v>
      </c>
      <c r="D51">
        <v>16.07</v>
      </c>
    </row>
    <row r="52" spans="1:4" x14ac:dyDescent="0.25">
      <c r="A52" t="s">
        <v>0</v>
      </c>
      <c r="B52" s="20">
        <v>43115</v>
      </c>
      <c r="C52">
        <v>17.05</v>
      </c>
      <c r="D52">
        <v>16.07</v>
      </c>
    </row>
    <row r="53" spans="1:4" x14ac:dyDescent="0.25">
      <c r="A53" t="s">
        <v>0</v>
      </c>
      <c r="B53" s="20">
        <v>43116</v>
      </c>
      <c r="C53">
        <v>17.05</v>
      </c>
      <c r="D53">
        <v>16.07</v>
      </c>
    </row>
    <row r="54" spans="1:4" x14ac:dyDescent="0.25">
      <c r="A54" t="s">
        <v>0</v>
      </c>
      <c r="B54" s="20">
        <v>43117</v>
      </c>
      <c r="C54">
        <v>17.149999999999999</v>
      </c>
      <c r="D54">
        <v>16.16</v>
      </c>
    </row>
    <row r="55" spans="1:4" x14ac:dyDescent="0.25">
      <c r="A55" t="s">
        <v>0</v>
      </c>
      <c r="B55" s="20">
        <v>43118</v>
      </c>
      <c r="C55">
        <v>17.350000000000001</v>
      </c>
      <c r="D55">
        <v>16.350000000000001</v>
      </c>
    </row>
    <row r="56" spans="1:4" x14ac:dyDescent="0.25">
      <c r="A56" t="s">
        <v>0</v>
      </c>
      <c r="B56" s="20">
        <v>43119</v>
      </c>
      <c r="C56">
        <v>17.399999999999999</v>
      </c>
      <c r="D56">
        <v>16.399999999999999</v>
      </c>
    </row>
    <row r="57" spans="1:4" x14ac:dyDescent="0.25">
      <c r="A57" t="s">
        <v>0</v>
      </c>
      <c r="B57" s="20">
        <v>43122</v>
      </c>
      <c r="C57">
        <v>17.399999999999999</v>
      </c>
      <c r="D57">
        <v>16.399999999999999</v>
      </c>
    </row>
    <row r="58" spans="1:4" x14ac:dyDescent="0.25">
      <c r="A58" t="s">
        <v>0</v>
      </c>
      <c r="B58" s="20">
        <v>43123</v>
      </c>
      <c r="C58">
        <v>17.425000000000001</v>
      </c>
      <c r="D58">
        <v>16.420000000000002</v>
      </c>
    </row>
    <row r="59" spans="1:4" x14ac:dyDescent="0.25">
      <c r="A59" t="s">
        <v>0</v>
      </c>
      <c r="B59" s="20">
        <v>43124</v>
      </c>
      <c r="C59">
        <v>17.350000000000001</v>
      </c>
      <c r="D59">
        <v>16.350000000000001</v>
      </c>
    </row>
    <row r="60" spans="1:4" x14ac:dyDescent="0.25">
      <c r="A60" t="s">
        <v>0</v>
      </c>
      <c r="B60" s="20">
        <v>43125</v>
      </c>
      <c r="C60">
        <v>17.399999999999999</v>
      </c>
      <c r="D60">
        <v>16.399999999999999</v>
      </c>
    </row>
    <row r="61" spans="1:4" x14ac:dyDescent="0.25">
      <c r="A61" t="s">
        <v>0</v>
      </c>
      <c r="B61" s="20">
        <v>43126</v>
      </c>
      <c r="C61">
        <v>17.350000000000001</v>
      </c>
      <c r="D61">
        <v>16.350000000000001</v>
      </c>
    </row>
    <row r="62" spans="1:4" x14ac:dyDescent="0.25">
      <c r="A62" t="s">
        <v>0</v>
      </c>
      <c r="B62" s="20">
        <v>43129</v>
      </c>
      <c r="C62">
        <v>17.3</v>
      </c>
      <c r="D62">
        <v>16.309999999999999</v>
      </c>
    </row>
    <row r="63" spans="1:4" x14ac:dyDescent="0.25">
      <c r="A63" t="s">
        <v>0</v>
      </c>
      <c r="B63" s="20">
        <v>43130</v>
      </c>
      <c r="C63">
        <v>17.3</v>
      </c>
      <c r="D63">
        <v>16.309999999999999</v>
      </c>
    </row>
    <row r="64" spans="1:4" x14ac:dyDescent="0.25">
      <c r="A64" t="s">
        <v>0</v>
      </c>
      <c r="B64" s="20">
        <v>43131</v>
      </c>
      <c r="C64">
        <v>17.3</v>
      </c>
      <c r="D64">
        <v>16.309999999999999</v>
      </c>
    </row>
    <row r="65" spans="1:4" x14ac:dyDescent="0.25">
      <c r="A65" t="s">
        <v>0</v>
      </c>
      <c r="B65" s="20">
        <v>43132</v>
      </c>
      <c r="C65">
        <v>17.5</v>
      </c>
      <c r="D65">
        <v>16.489999999999998</v>
      </c>
    </row>
    <row r="66" spans="1:4" x14ac:dyDescent="0.25">
      <c r="A66" t="s">
        <v>0</v>
      </c>
      <c r="B66" s="20">
        <v>43133</v>
      </c>
      <c r="C66">
        <v>17.5</v>
      </c>
      <c r="D66">
        <v>16.489999999999998</v>
      </c>
    </row>
    <row r="67" spans="1:4" x14ac:dyDescent="0.25">
      <c r="A67" t="s">
        <v>0</v>
      </c>
      <c r="B67" s="20">
        <v>43136</v>
      </c>
      <c r="C67">
        <v>17.350000000000001</v>
      </c>
      <c r="D67">
        <v>16.350000000000001</v>
      </c>
    </row>
    <row r="68" spans="1:4" x14ac:dyDescent="0.25">
      <c r="A68" t="s">
        <v>0</v>
      </c>
      <c r="B68" s="20">
        <v>43137</v>
      </c>
      <c r="C68">
        <v>17.3</v>
      </c>
      <c r="D68">
        <v>16.309999999999999</v>
      </c>
    </row>
    <row r="69" spans="1:4" x14ac:dyDescent="0.25">
      <c r="A69" t="s">
        <v>0</v>
      </c>
      <c r="B69" s="20">
        <v>43138</v>
      </c>
      <c r="C69">
        <v>17.3</v>
      </c>
      <c r="D69">
        <v>16.309999999999999</v>
      </c>
    </row>
    <row r="70" spans="1:4" x14ac:dyDescent="0.25">
      <c r="A70" t="s">
        <v>0</v>
      </c>
      <c r="B70" s="20">
        <v>43139</v>
      </c>
      <c r="C70">
        <v>17.649999999999999</v>
      </c>
      <c r="D70">
        <v>16.64</v>
      </c>
    </row>
    <row r="71" spans="1:4" x14ac:dyDescent="0.25">
      <c r="A71" t="s">
        <v>0</v>
      </c>
      <c r="B71" s="20">
        <v>43140</v>
      </c>
      <c r="C71">
        <v>17.8</v>
      </c>
      <c r="D71">
        <v>16.78</v>
      </c>
    </row>
    <row r="72" spans="1:4" x14ac:dyDescent="0.25">
      <c r="A72" t="s">
        <v>0</v>
      </c>
      <c r="B72" s="20">
        <v>43143</v>
      </c>
      <c r="C72">
        <v>17.75</v>
      </c>
      <c r="D72">
        <v>16.73</v>
      </c>
    </row>
    <row r="73" spans="1:4" x14ac:dyDescent="0.25">
      <c r="A73" t="s">
        <v>0</v>
      </c>
      <c r="B73" s="20">
        <v>43144</v>
      </c>
      <c r="C73">
        <v>17.600000000000001</v>
      </c>
      <c r="D73">
        <v>16.59</v>
      </c>
    </row>
    <row r="74" spans="1:4" x14ac:dyDescent="0.25">
      <c r="A74" t="s">
        <v>0</v>
      </c>
      <c r="B74" s="20">
        <v>43145</v>
      </c>
      <c r="C74">
        <v>17.7</v>
      </c>
      <c r="D74">
        <v>16.68</v>
      </c>
    </row>
    <row r="75" spans="1:4" x14ac:dyDescent="0.25">
      <c r="A75" t="s">
        <v>0</v>
      </c>
      <c r="B75" s="20">
        <v>43146</v>
      </c>
      <c r="C75">
        <v>17.7</v>
      </c>
      <c r="D75">
        <v>16.68</v>
      </c>
    </row>
    <row r="76" spans="1:4" x14ac:dyDescent="0.25">
      <c r="A76" t="s">
        <v>0</v>
      </c>
      <c r="B76" s="20">
        <v>43147</v>
      </c>
      <c r="C76">
        <v>17.725000000000001</v>
      </c>
      <c r="D76">
        <v>16.71</v>
      </c>
    </row>
    <row r="77" spans="1:4" x14ac:dyDescent="0.25">
      <c r="A77" t="s">
        <v>0</v>
      </c>
      <c r="B77" s="20">
        <v>43150</v>
      </c>
      <c r="C77">
        <v>17.649999999999999</v>
      </c>
      <c r="D77">
        <v>16.64</v>
      </c>
    </row>
    <row r="78" spans="1:4" x14ac:dyDescent="0.25">
      <c r="A78" t="s">
        <v>0</v>
      </c>
      <c r="B78" s="20">
        <v>43151</v>
      </c>
      <c r="C78">
        <v>17.649999999999999</v>
      </c>
      <c r="D78">
        <v>16.64</v>
      </c>
    </row>
    <row r="79" spans="1:4" x14ac:dyDescent="0.25">
      <c r="A79" t="s">
        <v>0</v>
      </c>
      <c r="B79" s="20">
        <v>43152</v>
      </c>
      <c r="C79">
        <v>17.649999999999999</v>
      </c>
      <c r="D79">
        <v>16.64</v>
      </c>
    </row>
    <row r="80" spans="1:4" x14ac:dyDescent="0.25">
      <c r="A80" t="s">
        <v>0</v>
      </c>
      <c r="B80" s="20">
        <v>43153</v>
      </c>
      <c r="C80">
        <v>17.649999999999999</v>
      </c>
      <c r="D80">
        <v>16.64</v>
      </c>
    </row>
    <row r="81" spans="1:4" x14ac:dyDescent="0.25">
      <c r="A81" t="s">
        <v>0</v>
      </c>
      <c r="B81" s="20">
        <v>43154</v>
      </c>
      <c r="C81">
        <v>17.5</v>
      </c>
      <c r="D81">
        <v>16.489999999999998</v>
      </c>
    </row>
    <row r="82" spans="1:4" x14ac:dyDescent="0.25">
      <c r="A82" t="s">
        <v>0</v>
      </c>
      <c r="B82" s="20">
        <v>43157</v>
      </c>
      <c r="C82">
        <v>17.350000000000001</v>
      </c>
      <c r="D82">
        <v>16.350000000000001</v>
      </c>
    </row>
    <row r="83" spans="1:4" x14ac:dyDescent="0.25">
      <c r="A83" t="s">
        <v>0</v>
      </c>
      <c r="B83" s="20">
        <v>43158</v>
      </c>
      <c r="C83">
        <v>17.05</v>
      </c>
      <c r="D83">
        <v>16.07</v>
      </c>
    </row>
    <row r="84" spans="1:4" x14ac:dyDescent="0.25">
      <c r="A84" t="s">
        <v>0</v>
      </c>
      <c r="B84" s="20">
        <v>43159</v>
      </c>
      <c r="C84">
        <v>17.3</v>
      </c>
      <c r="D84">
        <v>16.309999999999999</v>
      </c>
    </row>
    <row r="85" spans="1:4" x14ac:dyDescent="0.25">
      <c r="A85" t="s">
        <v>0</v>
      </c>
      <c r="B85" s="20">
        <v>43160</v>
      </c>
      <c r="C85">
        <v>17.375</v>
      </c>
      <c r="D85">
        <v>16.38</v>
      </c>
    </row>
    <row r="86" spans="1:4" x14ac:dyDescent="0.25">
      <c r="A86" t="s">
        <v>0</v>
      </c>
      <c r="B86" s="20">
        <v>43161</v>
      </c>
      <c r="C86">
        <v>17.25</v>
      </c>
      <c r="D86">
        <v>16.260000000000002</v>
      </c>
    </row>
    <row r="87" spans="1:4" x14ac:dyDescent="0.25">
      <c r="A87" t="s">
        <v>0</v>
      </c>
      <c r="B87" s="20">
        <v>43164</v>
      </c>
      <c r="C87">
        <v>17.350000000000001</v>
      </c>
      <c r="D87">
        <v>16.350000000000001</v>
      </c>
    </row>
    <row r="88" spans="1:4" x14ac:dyDescent="0.25">
      <c r="A88" t="s">
        <v>0</v>
      </c>
      <c r="B88" s="20">
        <v>43165</v>
      </c>
      <c r="C88">
        <v>17.3</v>
      </c>
      <c r="D88">
        <v>16.309999999999999</v>
      </c>
    </row>
    <row r="89" spans="1:4" x14ac:dyDescent="0.25">
      <c r="A89" t="s">
        <v>0</v>
      </c>
      <c r="B89" s="20">
        <v>43166</v>
      </c>
      <c r="C89">
        <v>17.649999999999999</v>
      </c>
      <c r="D89">
        <v>16.64</v>
      </c>
    </row>
    <row r="90" spans="1:4" x14ac:dyDescent="0.25">
      <c r="A90" t="s">
        <v>0</v>
      </c>
      <c r="B90" s="20">
        <v>43167</v>
      </c>
      <c r="C90">
        <v>17.8</v>
      </c>
      <c r="D90">
        <v>16.78</v>
      </c>
    </row>
    <row r="91" spans="1:4" x14ac:dyDescent="0.25">
      <c r="A91" t="s">
        <v>0</v>
      </c>
      <c r="B91" s="20">
        <v>43168</v>
      </c>
      <c r="C91">
        <v>17.7</v>
      </c>
      <c r="D91">
        <v>16.68</v>
      </c>
    </row>
    <row r="92" spans="1:4" x14ac:dyDescent="0.25">
      <c r="A92" t="s">
        <v>0</v>
      </c>
      <c r="B92" s="20">
        <v>43171</v>
      </c>
      <c r="C92">
        <v>17.8</v>
      </c>
      <c r="D92">
        <v>16.78</v>
      </c>
    </row>
    <row r="93" spans="1:4" x14ac:dyDescent="0.25">
      <c r="A93" t="s">
        <v>0</v>
      </c>
      <c r="B93" s="20">
        <v>43172</v>
      </c>
      <c r="C93">
        <v>17.75</v>
      </c>
      <c r="D93">
        <v>16.73</v>
      </c>
    </row>
    <row r="94" spans="1:4" x14ac:dyDescent="0.25">
      <c r="A94" t="s">
        <v>0</v>
      </c>
      <c r="B94" s="20">
        <v>43173</v>
      </c>
      <c r="C94">
        <v>17.850000000000001</v>
      </c>
      <c r="D94">
        <v>16.82</v>
      </c>
    </row>
    <row r="95" spans="1:4" x14ac:dyDescent="0.25">
      <c r="A95" t="s">
        <v>0</v>
      </c>
      <c r="B95" s="20">
        <v>43174</v>
      </c>
      <c r="C95">
        <v>17.649999999999999</v>
      </c>
      <c r="D95">
        <v>16.64</v>
      </c>
    </row>
    <row r="96" spans="1:4" x14ac:dyDescent="0.25">
      <c r="A96" t="s">
        <v>0</v>
      </c>
      <c r="B96" s="20">
        <v>43175</v>
      </c>
      <c r="C96">
        <v>17.2</v>
      </c>
      <c r="D96">
        <v>17.2</v>
      </c>
    </row>
    <row r="97" spans="1:4" x14ac:dyDescent="0.25">
      <c r="A97" t="s">
        <v>0</v>
      </c>
      <c r="B97" s="20">
        <v>43178</v>
      </c>
      <c r="C97">
        <v>17.100000000000001</v>
      </c>
      <c r="D97">
        <v>17.100000000000001</v>
      </c>
    </row>
    <row r="98" spans="1:4" x14ac:dyDescent="0.25">
      <c r="A98" t="s">
        <v>0</v>
      </c>
      <c r="B98" s="20">
        <v>43179</v>
      </c>
      <c r="C98">
        <v>17.100000000000001</v>
      </c>
      <c r="D98">
        <v>17.100000000000001</v>
      </c>
    </row>
    <row r="99" spans="1:4" x14ac:dyDescent="0.25">
      <c r="A99" t="s">
        <v>0</v>
      </c>
      <c r="B99" s="20">
        <v>43180</v>
      </c>
      <c r="C99">
        <v>17.100000000000001</v>
      </c>
      <c r="D99">
        <v>17.100000000000001</v>
      </c>
    </row>
    <row r="100" spans="1:4" x14ac:dyDescent="0.25">
      <c r="A100" t="s">
        <v>0</v>
      </c>
      <c r="B100" s="20">
        <v>43181</v>
      </c>
      <c r="C100">
        <v>17.149999999999999</v>
      </c>
      <c r="D100">
        <v>17.149999999999999</v>
      </c>
    </row>
    <row r="101" spans="1:4" x14ac:dyDescent="0.25">
      <c r="A101" t="s">
        <v>0</v>
      </c>
      <c r="B101" s="20">
        <v>43182</v>
      </c>
      <c r="C101">
        <v>17.149999999999999</v>
      </c>
      <c r="D101">
        <v>17.149999999999999</v>
      </c>
    </row>
    <row r="102" spans="1:4" x14ac:dyDescent="0.25">
      <c r="A102" t="s">
        <v>0</v>
      </c>
      <c r="B102" s="20">
        <v>43185</v>
      </c>
      <c r="C102">
        <v>17.100000000000001</v>
      </c>
      <c r="D102">
        <v>17.100000000000001</v>
      </c>
    </row>
    <row r="103" spans="1:4" x14ac:dyDescent="0.25">
      <c r="A103" t="s">
        <v>0</v>
      </c>
      <c r="B103" s="20">
        <v>43186</v>
      </c>
      <c r="C103">
        <v>17.399999999999999</v>
      </c>
      <c r="D103">
        <v>17.399999999999999</v>
      </c>
    </row>
    <row r="104" spans="1:4" x14ac:dyDescent="0.25">
      <c r="A104" t="s">
        <v>0</v>
      </c>
      <c r="B104" s="20">
        <v>43187</v>
      </c>
      <c r="C104">
        <v>17.45</v>
      </c>
      <c r="D104">
        <v>17.45</v>
      </c>
    </row>
    <row r="105" spans="1:4" x14ac:dyDescent="0.25">
      <c r="A105" t="s">
        <v>0</v>
      </c>
      <c r="B105" s="20">
        <v>43193</v>
      </c>
      <c r="C105">
        <v>17.5</v>
      </c>
      <c r="D105">
        <v>17.5</v>
      </c>
    </row>
  </sheetData>
  <mergeCells count="3">
    <mergeCell ref="H7:M7"/>
    <mergeCell ref="O7:Q7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Sheet1!GeniusQuery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 Oddsson</dc:creator>
  <cp:lastModifiedBy>Einar Oddsson</cp:lastModifiedBy>
  <dcterms:created xsi:type="dcterms:W3CDTF">2018-03-16T13:05:41Z</dcterms:created>
  <dcterms:modified xsi:type="dcterms:W3CDTF">2018-04-04T10:05:03Z</dcterms:modified>
</cp:coreProperties>
</file>