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ase_einar\projects\questor\kodi\kodiak_excel\"/>
    </mc:Choice>
  </mc:AlternateContent>
  <bookViews>
    <workbookView xWindow="1860" yWindow="0" windowWidth="18180" windowHeight="8265"/>
  </bookViews>
  <sheets>
    <sheet name="Samanburðu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7" i="1"/>
  <c r="C8" i="1"/>
  <c r="C9" i="1"/>
  <c r="C10" i="1"/>
  <c r="C11" i="1"/>
  <c r="C12" i="1"/>
  <c r="C13" i="1"/>
  <c r="C14" i="1"/>
  <c r="C15" i="1"/>
  <c r="C16" i="1"/>
  <c r="C18" i="1"/>
  <c r="C19" i="1"/>
  <c r="L19" i="1"/>
  <c r="L18" i="1"/>
  <c r="L17" i="1"/>
  <c r="J6" i="1"/>
  <c r="G6" i="1"/>
  <c r="K6" i="1" s="1"/>
  <c r="J5" i="1"/>
  <c r="K5" i="1"/>
  <c r="N7" i="1"/>
  <c r="N11" i="1"/>
  <c r="N15" i="1"/>
  <c r="N19" i="1"/>
  <c r="N8" i="1"/>
  <c r="N12" i="1"/>
  <c r="N16" i="1"/>
  <c r="N14" i="1"/>
  <c r="N18" i="1"/>
  <c r="N9" i="1"/>
  <c r="N13" i="1"/>
  <c r="N17" i="1"/>
  <c r="N10" i="1"/>
  <c r="L5" i="1"/>
  <c r="H5" i="1"/>
  <c r="D5" i="1"/>
  <c r="K19" i="1"/>
  <c r="K17" i="1"/>
  <c r="K15" i="1"/>
  <c r="K13" i="1"/>
  <c r="K11" i="1"/>
  <c r="K9" i="1"/>
  <c r="K7" i="1"/>
  <c r="J14" i="1"/>
  <c r="J10" i="1"/>
  <c r="J19" i="1"/>
  <c r="J17" i="1"/>
  <c r="J15" i="1"/>
  <c r="J13" i="1"/>
  <c r="J11" i="1"/>
  <c r="J9" i="1"/>
  <c r="J7" i="1"/>
  <c r="J16" i="1"/>
  <c r="J8" i="1"/>
  <c r="K18" i="1"/>
  <c r="K16" i="1"/>
  <c r="K14" i="1"/>
  <c r="K12" i="1"/>
  <c r="K10" i="1"/>
  <c r="K8" i="1"/>
  <c r="J18" i="1"/>
  <c r="J12" i="1"/>
  <c r="F7" i="1"/>
  <c r="F9" i="1"/>
  <c r="F11" i="1"/>
  <c r="F13" i="1"/>
  <c r="F15" i="1"/>
  <c r="F17" i="1"/>
  <c r="F19" i="1"/>
  <c r="G10" i="1"/>
  <c r="G16" i="1"/>
  <c r="G7" i="1"/>
  <c r="G9" i="1"/>
  <c r="G11" i="1"/>
  <c r="G13" i="1"/>
  <c r="G15" i="1"/>
  <c r="G17" i="1"/>
  <c r="G19" i="1"/>
  <c r="G14" i="1"/>
  <c r="F8" i="1"/>
  <c r="F10" i="1"/>
  <c r="F12" i="1"/>
  <c r="F14" i="1"/>
  <c r="F16" i="1"/>
  <c r="F18" i="1"/>
  <c r="G8" i="1"/>
  <c r="G12" i="1"/>
  <c r="G18" i="1"/>
  <c r="C17" i="1" l="1"/>
  <c r="H19" i="1"/>
  <c r="H18" i="1"/>
  <c r="H17" i="1"/>
  <c r="H12" i="1"/>
  <c r="H8" i="1"/>
  <c r="H14" i="1"/>
  <c r="H15" i="1"/>
  <c r="H13" i="1"/>
  <c r="H11" i="1"/>
  <c r="H9" i="1"/>
  <c r="H7" i="1"/>
  <c r="H16" i="1"/>
  <c r="H10" i="1"/>
  <c r="L8" i="1"/>
  <c r="L10" i="1"/>
  <c r="L12" i="1"/>
  <c r="L14" i="1"/>
  <c r="L16" i="1"/>
  <c r="L7" i="1"/>
  <c r="D7" i="1"/>
  <c r="L9" i="1"/>
  <c r="L11" i="1"/>
  <c r="L13" i="1"/>
  <c r="L15" i="1"/>
  <c r="D19" i="1"/>
  <c r="D12" i="1"/>
  <c r="D8" i="1"/>
  <c r="D17" i="1"/>
  <c r="D10" i="1"/>
  <c r="D18" i="1"/>
  <c r="D15" i="1"/>
  <c r="D13" i="1"/>
  <c r="D11" i="1"/>
  <c r="D9" i="1"/>
  <c r="D14" i="1"/>
  <c r="D16" i="1" l="1"/>
</calcChain>
</file>

<file path=xl/sharedStrings.xml><?xml version="1.0" encoding="utf-8"?>
<sst xmlns="http://schemas.openxmlformats.org/spreadsheetml/2006/main" count="21" uniqueCount="20">
  <si>
    <t>EIM</t>
  </si>
  <si>
    <t>GRND</t>
  </si>
  <si>
    <t>HAGA</t>
  </si>
  <si>
    <t>ICEAIR</t>
  </si>
  <si>
    <t>MARL</t>
  </si>
  <si>
    <t>N1</t>
  </si>
  <si>
    <t>NYHR</t>
  </si>
  <si>
    <t>OSSRu</t>
  </si>
  <si>
    <t>REGINN</t>
  </si>
  <si>
    <t>SJOVA</t>
  </si>
  <si>
    <t>TM</t>
  </si>
  <si>
    <t>VIS</t>
  </si>
  <si>
    <t>VOICE</t>
  </si>
  <si>
    <t>9M</t>
  </si>
  <si>
    <t>EBITDA</t>
  </si>
  <si>
    <t>x-ás</t>
  </si>
  <si>
    <t>y-ás</t>
  </si>
  <si>
    <t>Gengis-breyting</t>
  </si>
  <si>
    <t>Myndin - x &amp; y ás</t>
  </si>
  <si>
    <t>KODIAK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</si>
</sst>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right"/>
    </xf>
    <xf numFmtId="10" fontId="0" fillId="0" borderId="0" xfId="0" applyNumberFormat="1"/>
    <xf numFmtId="165" fontId="3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1" fillId="0" borderId="0" xfId="0" applyFont="1" applyAlignment="1">
      <alignment horizontal="center" vertical="center" wrapText="1"/>
    </xf>
    <xf numFmtId="3" fontId="2" fillId="0" borderId="0" xfId="0" applyNumberFormat="1" applyFont="1"/>
    <xf numFmtId="15" fontId="2" fillId="0" borderId="0" xfId="0" applyNumberFormat="1" applyFont="1"/>
    <xf numFmtId="9" fontId="0" fillId="0" borderId="0" xfId="0" applyNumberFormat="1" applyAlignment="1">
      <alignment horizontal="right"/>
    </xf>
    <xf numFmtId="0" fontId="0" fillId="0" borderId="0" xfId="0" applyBorder="1"/>
    <xf numFmtId="0" fontId="0" fillId="0" borderId="1" xfId="0" applyBorder="1"/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4" fillId="2" borderId="0" xfId="0" applyFont="1" applyFill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Samanburður!$B$7</c:f>
              <c:strCache>
                <c:ptCount val="1"/>
                <c:pt idx="0">
                  <c:v>EIM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Samanburður!$C$7</c:f>
              <c:numCache>
                <c:formatCode>0.0%</c:formatCode>
                <c:ptCount val="1"/>
                <c:pt idx="0">
                  <c:v>-6.6964285714286031E-3</c:v>
                </c:pt>
              </c:numCache>
            </c:numRef>
          </c:xVal>
          <c:yVal>
            <c:numRef>
              <c:f>Samanburður!$D$7</c:f>
              <c:numCache>
                <c:formatCode>0.0%</c:formatCode>
                <c:ptCount val="1"/>
                <c:pt idx="0">
                  <c:v>1.8029134532990598E-2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Samanburður!$B$8</c:f>
              <c:strCache>
                <c:ptCount val="1"/>
                <c:pt idx="0">
                  <c:v>GRND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Samanburður!$C$8</c:f>
              <c:numCache>
                <c:formatCode>0.0%</c:formatCode>
                <c:ptCount val="1"/>
                <c:pt idx="0">
                  <c:v>0.94135802469135799</c:v>
                </c:pt>
              </c:numCache>
            </c:numRef>
          </c:xVal>
          <c:yVal>
            <c:numRef>
              <c:f>Samanburður!$D$8</c:f>
              <c:numCache>
                <c:formatCode>0.0%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Samanburður!$B$9</c:f>
              <c:strCache>
                <c:ptCount val="1"/>
                <c:pt idx="0">
                  <c:v>HAGA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Samanburður!$C$9</c:f>
              <c:numCache>
                <c:formatCode>0.0%</c:formatCode>
                <c:ptCount val="1"/>
                <c:pt idx="0">
                  <c:v>0.30690161527165949</c:v>
                </c:pt>
              </c:numCache>
            </c:numRef>
          </c:xVal>
          <c:yVal>
            <c:numRef>
              <c:f>Samanburður!$D$9</c:f>
              <c:numCache>
                <c:formatCode>0.0%</c:formatCode>
                <c:ptCount val="1"/>
                <c:pt idx="0">
                  <c:v>-1.1803588290840383E-2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Samanburður!$B$10</c:f>
              <c:strCache>
                <c:ptCount val="1"/>
                <c:pt idx="0">
                  <c:v>ICEAIR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Samanburður!$C$10</c:f>
              <c:numCache>
                <c:formatCode>0.0%</c:formatCode>
                <c:ptCount val="1"/>
                <c:pt idx="0">
                  <c:v>0.14144736842105288</c:v>
                </c:pt>
              </c:numCache>
            </c:numRef>
          </c:xVal>
          <c:yVal>
            <c:numRef>
              <c:f>Samanburður!$D$10</c:f>
              <c:numCache>
                <c:formatCode>0.0%</c:formatCode>
                <c:ptCount val="1"/>
                <c:pt idx="0">
                  <c:v>0.13850346697062021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Samanburður!$B$11</c:f>
              <c:strCache>
                <c:ptCount val="1"/>
                <c:pt idx="0">
                  <c:v>MARL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Samanburður!$C$11</c:f>
              <c:numCache>
                <c:formatCode>0.0%</c:formatCode>
                <c:ptCount val="1"/>
                <c:pt idx="0">
                  <c:v>-0.16796875</c:v>
                </c:pt>
              </c:numCache>
            </c:numRef>
          </c:xVal>
          <c:yVal>
            <c:numRef>
              <c:f>Samanburður!$D$11</c:f>
              <c:numCache>
                <c:formatCode>0.0%</c:formatCode>
                <c:ptCount val="1"/>
                <c:pt idx="0">
                  <c:v>-0.23295639293327064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Samanburður!$B$12</c:f>
              <c:strCache>
                <c:ptCount val="1"/>
                <c:pt idx="0">
                  <c:v>N1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0"/>
              <c:layout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Samanburður!$C$12</c:f>
              <c:strCache>
                <c:ptCount val="1"/>
                <c:pt idx="0">
                  <c:v>-</c:v>
                </c:pt>
              </c:strCache>
            </c:strRef>
          </c:xVal>
          <c:yVal>
            <c:numRef>
              <c:f>Samanburður!$D$12</c:f>
              <c:numCache>
                <c:formatCode>0.0%</c:formatCode>
                <c:ptCount val="1"/>
                <c:pt idx="0">
                  <c:v>0.25401337308594085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Samanburður!$B$13</c:f>
              <c:strCache>
                <c:ptCount val="1"/>
                <c:pt idx="0">
                  <c:v>NYHR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Samanburður!$C$13</c:f>
              <c:numCache>
                <c:formatCode>0.0%</c:formatCode>
                <c:ptCount val="1"/>
                <c:pt idx="0">
                  <c:v>0.91666666666666674</c:v>
                </c:pt>
              </c:numCache>
            </c:numRef>
          </c:xVal>
          <c:yVal>
            <c:numRef>
              <c:f>Samanburður!$D$13</c:f>
              <c:numCache>
                <c:formatCode>0.0%</c:formatCode>
                <c:ptCount val="1"/>
                <c:pt idx="0">
                  <c:v>1.6909839303925982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Samanburður!$B$14</c:f>
              <c:strCache>
                <c:ptCount val="1"/>
                <c:pt idx="0">
                  <c:v>OSSRu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dLbls>
            <c:dLbl>
              <c:idx val="0"/>
              <c:layout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Samanburður!$C$14</c:f>
              <c:numCache>
                <c:formatCode>0.0%</c:formatCode>
                <c:ptCount val="1"/>
                <c:pt idx="0">
                  <c:v>0.77897574123989211</c:v>
                </c:pt>
              </c:numCache>
            </c:numRef>
          </c:xVal>
          <c:yVal>
            <c:numRef>
              <c:f>Samanburður!$D$14</c:f>
              <c:numCache>
                <c:formatCode>0.0%</c:formatCode>
                <c:ptCount val="1"/>
                <c:pt idx="0">
                  <c:v>0.53203309923903053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Samanburður!$B$15</c:f>
              <c:strCache>
                <c:ptCount val="1"/>
                <c:pt idx="0">
                  <c:v>REGINN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Samanburður!$C$15</c:f>
              <c:numCache>
                <c:formatCode>0.0%</c:formatCode>
                <c:ptCount val="1"/>
                <c:pt idx="0">
                  <c:v>0.10787172011661794</c:v>
                </c:pt>
              </c:numCache>
            </c:numRef>
          </c:xVal>
          <c:yVal>
            <c:numRef>
              <c:f>Samanburður!$D$15</c:f>
              <c:numCache>
                <c:formatCode>0.0%</c:formatCode>
                <c:ptCount val="1"/>
                <c:pt idx="0">
                  <c:v>0.19094380796508448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Samanburður!$B$16</c:f>
              <c:strCache>
                <c:ptCount val="1"/>
                <c:pt idx="0">
                  <c:v>VOICE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Samanburður!$C$16</c:f>
              <c:numCache>
                <c:formatCode>0.0%</c:formatCode>
                <c:ptCount val="1"/>
                <c:pt idx="0">
                  <c:v>0.2684824902723737</c:v>
                </c:pt>
              </c:numCache>
            </c:numRef>
          </c:xVal>
          <c:yVal>
            <c:numRef>
              <c:f>Samanburður!$D$16</c:f>
              <c:numCache>
                <c:formatCode>0.0%</c:formatCode>
                <c:ptCount val="1"/>
                <c:pt idx="0">
                  <c:v>2.9632905793896436E-2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Samanburður!$B$17</c:f>
              <c:strCache>
                <c:ptCount val="1"/>
                <c:pt idx="0">
                  <c:v>SJOVA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Samanburður!$C$17</c:f>
            </c:numRef>
          </c:xVal>
          <c:yVal>
            <c:numRef>
              <c:f>Samanburður!$D$17</c:f>
            </c:numRef>
          </c:yVal>
          <c:smooth val="0"/>
        </c:ser>
        <c:ser>
          <c:idx val="11"/>
          <c:order val="11"/>
          <c:tx>
            <c:strRef>
              <c:f>Samanburður!$B$18</c:f>
              <c:strCache>
                <c:ptCount val="1"/>
                <c:pt idx="0">
                  <c:v>TM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Samanburður!$C$18</c:f>
              <c:numCache>
                <c:formatCode>0.0%</c:formatCode>
                <c:ptCount val="1"/>
                <c:pt idx="0">
                  <c:v>-0.22000000000000008</c:v>
                </c:pt>
              </c:numCache>
            </c:numRef>
          </c:xVal>
          <c:yVal>
            <c:numRef>
              <c:f>Samanburður!$D$18</c:f>
              <c:numCache>
                <c:formatCode>0.0%</c:formatCode>
                <c:ptCount val="1"/>
                <c:pt idx="0">
                  <c:v>-0.19349950270310556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Samanburður!$B$19</c:f>
              <c:strCache>
                <c:ptCount val="1"/>
                <c:pt idx="0">
                  <c:v>VIS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Samanburður!$C$19</c:f>
              <c:numCache>
                <c:formatCode>0.0%</c:formatCode>
                <c:ptCount val="1"/>
                <c:pt idx="0">
                  <c:v>-0.22464454976303327</c:v>
                </c:pt>
              </c:numCache>
            </c:numRef>
          </c:xVal>
          <c:yVal>
            <c:numRef>
              <c:f>Samanburður!$D$19</c:f>
              <c:numCache>
                <c:formatCode>0.0%</c:formatCode>
                <c:ptCount val="1"/>
                <c:pt idx="0">
                  <c:v>-0.57789447939013883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8029776"/>
        <c:axId val="268032912"/>
      </c:scatterChart>
      <c:valAx>
        <c:axId val="268029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Samanburður!$C$5</c:f>
              <c:strCache>
                <c:ptCount val="1"/>
                <c:pt idx="0">
                  <c:v>Gengis-breyting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8032912"/>
        <c:crosses val="autoZero"/>
        <c:crossBetween val="midCat"/>
      </c:valAx>
      <c:valAx>
        <c:axId val="268032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Samanburður!$D$5</c:f>
              <c:strCache>
                <c:ptCount val="1"/>
                <c:pt idx="0">
                  <c:v>EBITDA chg YoY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8029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14</xdr:col>
      <xdr:colOff>290511</xdr:colOff>
      <xdr:row>2</xdr:row>
      <xdr:rowOff>114299</xdr:rowOff>
    </xdr:from>
    <xdr:to>
      <xdr:col>22</xdr:col>
      <xdr:colOff>333374</xdr:colOff>
      <xdr:row>22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180975</xdr:colOff>
      <xdr:row>0</xdr:row>
      <xdr:rowOff>57150</xdr:rowOff>
    </xdr:from>
    <xdr:to>
      <xdr:col>1</xdr:col>
      <xdr:colOff>742879</xdr:colOff>
      <xdr:row>0</xdr:row>
      <xdr:rowOff>619055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9575" y="57150"/>
          <a:ext cx="561904" cy="5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0"/>
  <sheetViews>
    <sheetView showGridLines="0" tabSelected="1" workbookViewId="0">
      <selection activeCell="D7" sqref="D7"/>
    </sheetView>
  </sheetViews>
  <sheetFormatPr defaultRowHeight="15" outlineLevelRow="1" x14ac:dyDescent="0.25"/>
  <cols>
    <col min="1" max="1" width="3.42578125" customWidth="1"/>
    <col min="2" max="2" width="13.28515625" customWidth="1"/>
    <col min="3" max="4" width="9.42578125" customWidth="1"/>
    <col min="5" max="5" width="5" customWidth="1"/>
    <col min="6" max="8" width="9.42578125" customWidth="1"/>
    <col min="9" max="9" width="5" customWidth="1"/>
    <col min="10" max="12" width="9.42578125" customWidth="1"/>
    <col min="13" max="13" width="5" customWidth="1"/>
    <col min="14" max="14" width="9.7109375" bestFit="1" customWidth="1"/>
  </cols>
  <sheetData>
    <row r="1" spans="2:14" ht="49.5" customHeight="1" x14ac:dyDescent="0.25">
      <c r="C1" s="16" t="s">
        <v>19</v>
      </c>
    </row>
    <row r="3" spans="2:14" x14ac:dyDescent="0.25">
      <c r="B3" s="13" t="s">
        <v>18</v>
      </c>
      <c r="C3" s="13"/>
      <c r="D3" s="13"/>
      <c r="N3" s="7">
        <v>41547</v>
      </c>
    </row>
    <row r="4" spans="2:14" ht="15" customHeight="1" x14ac:dyDescent="0.25">
      <c r="B4" s="6">
        <v>1000000</v>
      </c>
      <c r="C4" s="1" t="s">
        <v>15</v>
      </c>
      <c r="D4" s="1" t="s">
        <v>16</v>
      </c>
      <c r="E4" s="5"/>
      <c r="F4" s="11">
        <v>10</v>
      </c>
      <c r="G4" s="11">
        <v>10</v>
      </c>
      <c r="J4" s="11" t="s">
        <v>14</v>
      </c>
      <c r="K4" s="11" t="s">
        <v>14</v>
      </c>
      <c r="N4" s="7">
        <v>41912</v>
      </c>
    </row>
    <row r="5" spans="2:14" ht="30" customHeight="1" x14ac:dyDescent="0.25">
      <c r="B5" s="9"/>
      <c r="C5" s="14" t="str">
        <f t="shared" ref="C5:C19" si="0">N5</f>
        <v>Gengis-breyting</v>
      </c>
      <c r="D5" s="14" t="str">
        <f>_xll.KeyName($B7,K$4)&amp;" chg YoY"</f>
        <v>EBITDA chg YoY</v>
      </c>
      <c r="E5" s="5"/>
      <c r="F5" s="11">
        <v>2013</v>
      </c>
      <c r="G5" s="11">
        <v>2014</v>
      </c>
      <c r="H5" s="14" t="str">
        <f>_xll.KeyName($B7,F$4)&amp;" chg YoY"</f>
        <v>Revenues chg YoY</v>
      </c>
      <c r="J5" s="11">
        <f>F5</f>
        <v>2013</v>
      </c>
      <c r="K5" s="11">
        <f>G5</f>
        <v>2014</v>
      </c>
      <c r="L5" s="14" t="str">
        <f>_xll.KeyName($B7,J$4)&amp;" chg YoY"</f>
        <v>EBITDA chg YoY</v>
      </c>
      <c r="N5" s="14" t="s">
        <v>17</v>
      </c>
    </row>
    <row r="6" spans="2:14" ht="15.75" thickBot="1" x14ac:dyDescent="0.3">
      <c r="B6" s="10"/>
      <c r="C6" s="15"/>
      <c r="D6" s="15"/>
      <c r="E6" s="5"/>
      <c r="F6" s="12" t="s">
        <v>13</v>
      </c>
      <c r="G6" s="12" t="str">
        <f>F6</f>
        <v>9M</v>
      </c>
      <c r="H6" s="15"/>
      <c r="J6" s="12" t="str">
        <f t="shared" ref="J6:K6" si="1">F6</f>
        <v>9M</v>
      </c>
      <c r="K6" s="12" t="str">
        <f t="shared" si="1"/>
        <v>9M</v>
      </c>
      <c r="L6" s="15"/>
      <c r="N6" s="15"/>
    </row>
    <row r="7" spans="2:14" x14ac:dyDescent="0.25">
      <c r="B7" t="s">
        <v>0</v>
      </c>
      <c r="C7" s="3">
        <f t="shared" si="0"/>
        <v>-6.6964285714286031E-3</v>
      </c>
      <c r="D7" s="3">
        <f t="shared" ref="D7:D19" si="2">IFERROR(K7/J7-1,"-")</f>
        <v>1.8029134532990598E-2</v>
      </c>
      <c r="E7" s="3"/>
      <c r="F7" s="4">
        <f>IFERROR(_xll.KeyLookup($B7,F$5,F$6,F$4)/$B$4,"-")</f>
        <v>326.94900000000001</v>
      </c>
      <c r="G7" s="4">
        <f>IFERROR(_xll.KeyLookup($B7,G$5,G$6,G$4)/$B$4,"-")</f>
        <v>332.76100000000002</v>
      </c>
      <c r="H7" s="3">
        <f t="shared" ref="H7:H16" si="3">IFERROR(G7/F7-1,"-")</f>
        <v>1.7776472783217034E-2</v>
      </c>
      <c r="J7" s="4">
        <f>IFERROR(_xll.KeyLookup($B7,J$5,J$6,J$4)/$B$4,"-")</f>
        <v>29.175000000000001</v>
      </c>
      <c r="K7" s="4">
        <f>IFERROR(_xll.KeyLookup($B7,K$5,K$6,K$4)/$B$4,"-")</f>
        <v>29.701000000000001</v>
      </c>
      <c r="L7" s="3">
        <f t="shared" ref="L7:L16" si="4">IFERROR(K7/J7-1,"-")</f>
        <v>1.8029134532990598E-2</v>
      </c>
      <c r="N7" s="8">
        <f>IFERROR(_xll.COfficialLastD($B7,N$4)/_xll.COfficialLastD($B7,N$3)-1,"-")</f>
        <v>-6.6964285714286031E-3</v>
      </c>
    </row>
    <row r="8" spans="2:14" outlineLevel="1" x14ac:dyDescent="0.25">
      <c r="B8" t="s">
        <v>1</v>
      </c>
      <c r="C8" s="3">
        <f t="shared" si="0"/>
        <v>0.94135802469135799</v>
      </c>
      <c r="D8" s="3" t="str">
        <f t="shared" si="2"/>
        <v>-</v>
      </c>
      <c r="E8" s="3"/>
      <c r="F8" s="4" t="str">
        <f>IFERROR(_xll.KeyLookup($B8,F$5,F$6,F$4)/$B$4,"-")</f>
        <v>-</v>
      </c>
      <c r="G8" s="4">
        <f>IFERROR(_xll.KeyLookup($B8,G$5,G$6,G$4)/$B$4,"-")</f>
        <v>155.584</v>
      </c>
      <c r="H8" s="3" t="str">
        <f t="shared" si="3"/>
        <v>-</v>
      </c>
      <c r="J8" s="4" t="str">
        <f>IFERROR(_xll.KeyLookup($B8,J$5,J$6,J$4)/$B$4,"-")</f>
        <v>-</v>
      </c>
      <c r="K8" s="4">
        <f>IFERROR(_xll.KeyLookup($B8,K$5,K$6,K$4)/$B$4,"-")</f>
        <v>46.067</v>
      </c>
      <c r="L8" s="3" t="str">
        <f t="shared" si="4"/>
        <v>-</v>
      </c>
      <c r="N8" s="8">
        <f>IFERROR(_xll.COfficialLastD($B8,N$4)/_xll.COfficialLastD($B8,N$3)-1,"-")</f>
        <v>0.94135802469135799</v>
      </c>
    </row>
    <row r="9" spans="2:14" x14ac:dyDescent="0.25">
      <c r="B9" t="s">
        <v>2</v>
      </c>
      <c r="C9" s="3">
        <f t="shared" si="0"/>
        <v>0.30690161527165949</v>
      </c>
      <c r="D9" s="3">
        <f t="shared" si="2"/>
        <v>-1.1803588290840383E-2</v>
      </c>
      <c r="E9" s="3"/>
      <c r="F9" s="4">
        <f>IFERROR(_xll.KeyLookup($B9,F$5,F$6,F$4)/$B$4,"-")</f>
        <v>55790</v>
      </c>
      <c r="G9" s="4">
        <f>IFERROR(_xll.KeyLookup($B9,G$5,G$6,G$4)/$B$4,"-")</f>
        <v>56763</v>
      </c>
      <c r="H9" s="3">
        <f t="shared" si="3"/>
        <v>1.7440401505646186E-2</v>
      </c>
      <c r="J9" s="4">
        <f>IFERROR(_xll.KeyLookup($B9,J$5,J$6,J$4)/$B$4,"-")</f>
        <v>4236</v>
      </c>
      <c r="K9" s="4">
        <f>IFERROR(_xll.KeyLookup($B9,K$5,K$6,K$4)/$B$4,"-")</f>
        <v>4186</v>
      </c>
      <c r="L9" s="3">
        <f t="shared" si="4"/>
        <v>-1.1803588290840383E-2</v>
      </c>
      <c r="N9" s="8">
        <f>IFERROR(_xll.COfficialLastD($B9,N$4)/_xll.COfficialLastD($B9,N$3)-1,"-")</f>
        <v>0.30690161527165949</v>
      </c>
    </row>
    <row r="10" spans="2:14" x14ac:dyDescent="0.25">
      <c r="B10" t="s">
        <v>3</v>
      </c>
      <c r="C10" s="3">
        <f t="shared" si="0"/>
        <v>0.14144736842105288</v>
      </c>
      <c r="D10" s="3">
        <f t="shared" si="2"/>
        <v>0.13850346697062021</v>
      </c>
      <c r="E10" s="3"/>
      <c r="F10" s="4">
        <f>IFERROR(_xll.KeyLookup($B10,F$5,F$6,F$4)/$B$4,"-")</f>
        <v>810.30700000000002</v>
      </c>
      <c r="G10" s="4">
        <f>IFERROR(_xll.KeyLookup($B10,G$5,G$6,G$4)/$B$4,"-")</f>
        <v>907.81600000000003</v>
      </c>
      <c r="H10" s="3">
        <f t="shared" si="3"/>
        <v>0.12033587270010004</v>
      </c>
      <c r="J10" s="4">
        <f>IFERROR(_xll.KeyLookup($B10,J$5,J$6,J$4)/$B$4,"-")</f>
        <v>136.863</v>
      </c>
      <c r="K10" s="4">
        <f>IFERROR(_xll.KeyLookup($B10,K$5,K$6,K$4)/$B$4,"-")</f>
        <v>155.81899999999999</v>
      </c>
      <c r="L10" s="3">
        <f t="shared" si="4"/>
        <v>0.13850346697062021</v>
      </c>
      <c r="N10" s="8">
        <f>IFERROR(_xll.COfficialLastD($B10,N$4)/_xll.COfficialLastD($B10,N$3)-1,"-")</f>
        <v>0.14144736842105288</v>
      </c>
    </row>
    <row r="11" spans="2:14" x14ac:dyDescent="0.25">
      <c r="B11" t="s">
        <v>4</v>
      </c>
      <c r="C11" s="3">
        <f t="shared" si="0"/>
        <v>-0.16796875</v>
      </c>
      <c r="D11" s="3">
        <f t="shared" si="2"/>
        <v>-0.23295639293327064</v>
      </c>
      <c r="E11" s="3"/>
      <c r="F11" s="4">
        <f>IFERROR(_xll.KeyLookup($B11,F$5,F$6,F$4)/$B$4,"-")</f>
        <v>493.35399999999998</v>
      </c>
      <c r="G11" s="4">
        <f>IFERROR(_xll.KeyLookup($B11,G$5,G$6,G$4)/$B$4,"-")</f>
        <v>512.53599999999994</v>
      </c>
      <c r="H11" s="3">
        <f t="shared" si="3"/>
        <v>3.8880803642009409E-2</v>
      </c>
      <c r="J11" s="4">
        <f>IFERROR(_xll.KeyLookup($B11,J$5,J$6,J$4)/$B$4,"-")</f>
        <v>55.357999999999997</v>
      </c>
      <c r="K11" s="4">
        <f>IFERROR(_xll.KeyLookup($B11,K$5,K$6,K$4)/$B$4,"-")</f>
        <v>42.462000000000003</v>
      </c>
      <c r="L11" s="3">
        <f t="shared" si="4"/>
        <v>-0.23295639293327064</v>
      </c>
      <c r="N11" s="8">
        <f>IFERROR(_xll.COfficialLastD($B11,N$4)/_xll.COfficialLastD($B11,N$3)-1,"-")</f>
        <v>-0.16796875</v>
      </c>
    </row>
    <row r="12" spans="2:14" x14ac:dyDescent="0.25">
      <c r="B12" t="s">
        <v>5</v>
      </c>
      <c r="C12" s="3" t="str">
        <f t="shared" si="0"/>
        <v>-</v>
      </c>
      <c r="D12" s="3">
        <f t="shared" si="2"/>
        <v>0.25401337308594085</v>
      </c>
      <c r="E12" s="3"/>
      <c r="F12" s="4">
        <f>IFERROR(_xll.KeyLookup($B12,F$5,F$6,F$4)/$B$4,"-")</f>
        <v>45557.129000000001</v>
      </c>
      <c r="G12" s="4">
        <f>IFERROR(_xll.KeyLookup($B12,G$5,G$6,G$4)/$B$4,"-")</f>
        <v>45275.194000000003</v>
      </c>
      <c r="H12" s="3">
        <f t="shared" si="3"/>
        <v>-6.1886033248494954E-3</v>
      </c>
      <c r="J12" s="4">
        <f>IFERROR(_xll.KeyLookup($B12,J$5,J$6,J$4)/$B$4,"-")</f>
        <v>1727.35</v>
      </c>
      <c r="K12" s="4">
        <f>IFERROR(_xll.KeyLookup($B12,K$5,K$6,K$4)/$B$4,"-")</f>
        <v>2166.12</v>
      </c>
      <c r="L12" s="3">
        <f t="shared" si="4"/>
        <v>0.25401337308594085</v>
      </c>
      <c r="N12" s="8" t="str">
        <f>IFERROR(_xll.COfficialLastD($B12,N$4)/_xll.COfficialLastD($B12,N$3)-1,"-")</f>
        <v>-</v>
      </c>
    </row>
    <row r="13" spans="2:14" outlineLevel="1" x14ac:dyDescent="0.25">
      <c r="B13" t="s">
        <v>6</v>
      </c>
      <c r="C13" s="3">
        <f t="shared" si="0"/>
        <v>0.91666666666666674</v>
      </c>
      <c r="D13" s="3">
        <f t="shared" si="2"/>
        <v>1.6909839303925982</v>
      </c>
      <c r="E13" s="3"/>
      <c r="F13" s="4">
        <f>IFERROR(_xll.KeyLookup($B13,F$5,F$6,F$4)/$B$4,"-")</f>
        <v>9414.7430000000004</v>
      </c>
      <c r="G13" s="4">
        <f>IFERROR(_xll.KeyLookup($B13,G$5,G$6,G$4)/$B$4,"-")</f>
        <v>8257.1059999999998</v>
      </c>
      <c r="H13" s="3">
        <f t="shared" si="3"/>
        <v>-0.12296002131975359</v>
      </c>
      <c r="J13" s="4">
        <f>IFERROR(_xll.KeyLookup($B13,J$5,J$6,J$4)/$B$4,"-")</f>
        <v>217.678</v>
      </c>
      <c r="K13" s="4">
        <f>IFERROR(_xll.KeyLookup($B13,K$5,K$6,K$4)/$B$4,"-")</f>
        <v>585.76800000000003</v>
      </c>
      <c r="L13" s="3">
        <f t="shared" si="4"/>
        <v>1.6909839303925982</v>
      </c>
      <c r="N13" s="8">
        <f>IFERROR(_xll.COfficialLastD($B13,N$4)/_xll.COfficialLastD($B13,N$3)-1,"-")</f>
        <v>0.91666666666666674</v>
      </c>
    </row>
    <row r="14" spans="2:14" x14ac:dyDescent="0.25">
      <c r="B14" t="s">
        <v>7</v>
      </c>
      <c r="C14" s="3">
        <f t="shared" si="0"/>
        <v>0.77897574123989211</v>
      </c>
      <c r="D14" s="3">
        <f t="shared" si="2"/>
        <v>0.53203309923903053</v>
      </c>
      <c r="E14" s="3"/>
      <c r="F14" s="4">
        <f>IFERROR(_xll.KeyLookup($B14,F$5,F$6,F$4)/$B$4,"-")</f>
        <v>307.80200000000002</v>
      </c>
      <c r="G14" s="4">
        <f>IFERROR(_xll.KeyLookup($B14,G$5,G$6,G$4)/$B$4,"-")</f>
        <v>380.05700000000002</v>
      </c>
      <c r="H14" s="3">
        <f t="shared" si="3"/>
        <v>0.23474506338490331</v>
      </c>
      <c r="J14" s="4">
        <f>IFERROR(_xll.KeyLookup($B14,J$5,J$6,J$4)/$B$4,"-")</f>
        <v>51.119</v>
      </c>
      <c r="K14" s="4">
        <f>IFERROR(_xll.KeyLookup($B14,K$5,K$6,K$4)/$B$4,"-")</f>
        <v>78.316000000000003</v>
      </c>
      <c r="L14" s="3">
        <f t="shared" si="4"/>
        <v>0.53203309923903053</v>
      </c>
      <c r="N14" s="8">
        <f>IFERROR(_xll.COfficialLastD($B14,N$4)/_xll.COfficialLastD($B14,N$3)-1,"-")</f>
        <v>0.77897574123989211</v>
      </c>
    </row>
    <row r="15" spans="2:14" x14ac:dyDescent="0.25">
      <c r="B15" t="s">
        <v>8</v>
      </c>
      <c r="C15" s="3">
        <f t="shared" si="0"/>
        <v>0.10787172011661794</v>
      </c>
      <c r="D15" s="3">
        <f t="shared" si="2"/>
        <v>0.19094380796508448</v>
      </c>
      <c r="E15" s="3"/>
      <c r="F15" s="4">
        <f>IFERROR(_xll.KeyLookup($B15,F$5,F$6,F$4)/$B$4,"-")</f>
        <v>2973</v>
      </c>
      <c r="G15" s="4">
        <f>IFERROR(_xll.KeyLookup($B15,G$5,G$6,G$4)/$B$4,"-")</f>
        <v>3458</v>
      </c>
      <c r="H15" s="3">
        <f t="shared" si="3"/>
        <v>0.16313488059199455</v>
      </c>
      <c r="J15" s="4">
        <f>IFERROR(_xll.KeyLookup($B15,J$5,J$6,J$4)/$B$4,"-")</f>
        <v>1833</v>
      </c>
      <c r="K15" s="4">
        <f>IFERROR(_xll.KeyLookup($B15,K$5,K$6,K$4)/$B$4,"-")</f>
        <v>2183</v>
      </c>
      <c r="L15" s="3">
        <f t="shared" si="4"/>
        <v>0.19094380796508448</v>
      </c>
      <c r="N15" s="8">
        <f>IFERROR(_xll.COfficialLastD($B15,N$4)/_xll.COfficialLastD($B15,N$3)-1,"-")</f>
        <v>0.10787172011661794</v>
      </c>
    </row>
    <row r="16" spans="2:14" x14ac:dyDescent="0.25">
      <c r="B16" t="s">
        <v>12</v>
      </c>
      <c r="C16" s="3">
        <f t="shared" si="0"/>
        <v>0.2684824902723737</v>
      </c>
      <c r="D16" s="3">
        <f t="shared" si="2"/>
        <v>2.9632905793896436E-2</v>
      </c>
      <c r="E16" s="3"/>
      <c r="F16" s="4">
        <f>IFERROR(_xll.KeyLookup($B16,F$5,F$6,F$4)/$B$4,"-")</f>
        <v>9746</v>
      </c>
      <c r="G16" s="4">
        <f>IFERROR(_xll.KeyLookup($B16,G$5,G$6,G$4)/$B$4,"-")</f>
        <v>9829</v>
      </c>
      <c r="H16" s="3">
        <f t="shared" si="3"/>
        <v>8.5163143853888013E-3</v>
      </c>
      <c r="J16" s="4">
        <f>IFERROR(_xll.KeyLookup($B16,J$5,J$6,J$4)/$B$4,"-")</f>
        <v>2261</v>
      </c>
      <c r="K16" s="4">
        <f>IFERROR(_xll.KeyLookup($B16,K$5,K$6,K$4)/$B$4,"-")</f>
        <v>2328</v>
      </c>
      <c r="L16" s="3">
        <f t="shared" si="4"/>
        <v>2.9632905793896436E-2</v>
      </c>
      <c r="N16" s="8">
        <f>IFERROR(_xll.COfficialLastD($B16,N$4)/_xll.COfficialLastD($B16,N$3)-1,"-")</f>
        <v>0.2684824902723737</v>
      </c>
    </row>
    <row r="17" spans="2:18" hidden="1" outlineLevel="1" x14ac:dyDescent="0.25">
      <c r="B17" t="s">
        <v>9</v>
      </c>
      <c r="C17" s="3" t="str">
        <f t="shared" si="0"/>
        <v>-</v>
      </c>
      <c r="D17" s="3" t="str">
        <f t="shared" si="2"/>
        <v>-</v>
      </c>
      <c r="E17" s="3"/>
      <c r="F17" s="4" t="str">
        <f>IFERROR(_xll.KeyLookup($B17,F$5,F$6,F$4)/$B$4,"-")</f>
        <v>-</v>
      </c>
      <c r="G17" s="4">
        <f>IFERROR(_xll.KeyLookup($B17,G$5,G$6,G$4)/$B$4,"-")</f>
        <v>10319.307000000001</v>
      </c>
      <c r="H17" s="3" t="str">
        <f>IFERROR(N17/M17-1,"-")</f>
        <v>-</v>
      </c>
      <c r="J17" s="4" t="str">
        <f>IFERROR(_xll.KeyLookup($B17,J$5,J$6,J$4)/$B$4,"-")</f>
        <v>-</v>
      </c>
      <c r="K17" s="4">
        <f>IFERROR(_xll.KeyLookup($B17,K$5,K$6,K$4)/$B$4,"-")</f>
        <v>861.89300000000003</v>
      </c>
      <c r="L17" s="3" t="str">
        <f>IFERROR(Q17/P17-1,"-")</f>
        <v>-</v>
      </c>
      <c r="N17" s="8" t="str">
        <f>IFERROR(_xll.COfficialLastD($B17,N$4)/_xll.COfficialLastD($B17,N$3)-1,"-")</f>
        <v>-</v>
      </c>
    </row>
    <row r="18" spans="2:18" collapsed="1" x14ac:dyDescent="0.25">
      <c r="B18" t="s">
        <v>10</v>
      </c>
      <c r="C18" s="3">
        <f t="shared" si="0"/>
        <v>-0.22000000000000008</v>
      </c>
      <c r="D18" s="3">
        <f t="shared" si="2"/>
        <v>-0.19349950270310556</v>
      </c>
      <c r="E18" s="3"/>
      <c r="F18" s="4">
        <f>IFERROR(_xll.KeyLookup($B18,F$5,F$6,F$4)/$B$4,"-")</f>
        <v>10391.691000000001</v>
      </c>
      <c r="G18" s="4">
        <f>IFERROR(_xll.KeyLookup($B18,G$5,G$6,G$4)/$B$4,"-")</f>
        <v>10213.094999999999</v>
      </c>
      <c r="H18" s="3" t="str">
        <f>IFERROR(N18/M18-1,"-")</f>
        <v>-</v>
      </c>
      <c r="J18" s="4">
        <f>IFERROR(_xll.KeyLookup($B18,J$5,J$6,J$4)/$B$4,"-")</f>
        <v>2146.605</v>
      </c>
      <c r="K18" s="4">
        <f>IFERROR(_xll.KeyLookup($B18,K$5,K$6,K$4)/$B$4,"-")</f>
        <v>1731.2380000000001</v>
      </c>
      <c r="L18" s="3" t="str">
        <f>IFERROR(Q18/P18-1,"-")</f>
        <v>-</v>
      </c>
      <c r="N18" s="8">
        <f>IFERROR(_xll.COfficialLastD($B18,N$4)/_xll.COfficialLastD($B18,N$3)-1,"-")</f>
        <v>-0.22000000000000008</v>
      </c>
    </row>
    <row r="19" spans="2:18" x14ac:dyDescent="0.25">
      <c r="B19" t="s">
        <v>11</v>
      </c>
      <c r="C19" s="3">
        <f t="shared" si="0"/>
        <v>-0.22464454976303327</v>
      </c>
      <c r="D19" s="3">
        <f t="shared" si="2"/>
        <v>-0.57789447939013883</v>
      </c>
      <c r="E19" s="3"/>
      <c r="F19" s="4">
        <f>IFERROR(_xll.KeyLookup($B19,F$5,F$6,F$4)/$B$4,"-")</f>
        <v>14112.47</v>
      </c>
      <c r="G19" s="4">
        <f>IFERROR(_xll.KeyLookup($B19,G$5,G$6,G$4)/$B$4,"-")</f>
        <v>12934.715</v>
      </c>
      <c r="H19" s="3" t="str">
        <f>IFERROR(N19/M19-1,"-")</f>
        <v>-</v>
      </c>
      <c r="J19" s="4">
        <f>IFERROR(_xll.KeyLookup($B19,J$5,J$6,J$4)/$B$4,"-")</f>
        <v>2469.5459999999998</v>
      </c>
      <c r="K19" s="4">
        <f>IFERROR(_xll.KeyLookup($B19,K$5,K$6,K$4)/$B$4,"-")</f>
        <v>1042.4090000000001</v>
      </c>
      <c r="L19" s="3" t="str">
        <f>IFERROR(Q19/P19-1,"-")</f>
        <v>-</v>
      </c>
      <c r="N19" s="8">
        <f>IFERROR(_xll.COfficialLastD($B19,N$4)/_xll.COfficialLastD($B19,N$3)-1,"-")</f>
        <v>-0.22464454976303327</v>
      </c>
    </row>
    <row r="30" spans="2:18" x14ac:dyDescent="0.25">
      <c r="R30" s="2"/>
    </row>
  </sheetData>
  <mergeCells count="6">
    <mergeCell ref="B3:D3"/>
    <mergeCell ref="N5:N6"/>
    <mergeCell ref="C5:C6"/>
    <mergeCell ref="D5:D6"/>
    <mergeCell ref="L5:L6"/>
    <mergeCell ref="H5:H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Samanburður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Axelsson</dc:creator>
  <cp:lastModifiedBy>einar</cp:lastModifiedBy>
  <dcterms:created xsi:type="dcterms:W3CDTF">2015-02-16T10:42:17Z</dcterms:created>
  <dcterms:modified xsi:type="dcterms:W3CDTF">2015-03-09T10:04:46Z</dcterms:modified>
</cp:coreProperties>
</file>